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Resumo" sheetId="3" r:id="rId1"/>
    <sheet name="Planilha" sheetId="4" r:id="rId2"/>
    <sheet name="Cronograma" sheetId="5" r:id="rId3"/>
    <sheet name="Parcela Maior Relevância" sheetId="2" r:id="rId4"/>
    <sheet name="BDI" sheetId="7" r:id="rId5"/>
    <sheet name="CPU's" sheetId="6" r:id="rId6"/>
  </sheets>
  <externalReferences>
    <externalReference r:id="rId7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ccessDatabase" hidden="1">"C:\Controle\DER\R. Mato Grosso\ct_matMAT GR0898.mdb"</definedName>
    <definedName name="ACRE" hidden="1">#REF!</definedName>
    <definedName name="ademir" localSheetId="4" hidden="1">{#N/A,#N/A,FALSE,"Cronograma";#N/A,#N/A,FALSE,"Cronogr. 2"}</definedName>
    <definedName name="ademir" hidden="1">{#N/A,#N/A,FALSE,"Cronograma";#N/A,#N/A,FALSE,"Cronogr. 2"}</definedName>
    <definedName name="_xlnm.Print_Area" localSheetId="4">BDI!$A$1:$E$52</definedName>
    <definedName name="_xlnm.Print_Area" localSheetId="5">'CPU''s'!$B$1:$J$477</definedName>
    <definedName name="_xlnm.Print_Area" localSheetId="2">Cronograma!$A$1:$M$79</definedName>
    <definedName name="_xlnm.Print_Area" localSheetId="1">Planilha!$B$1:$Q$1001</definedName>
    <definedName name="_xlnm.Print_Area" localSheetId="0">Resumo!$A$1:$E$32</definedName>
    <definedName name="BANDEIRAS">INDEX([1]LOGO!$E$5:$E$60,MATCH([1]LOGO!$H$5,[1]LOGO!$C$5:$C$60,0))</definedName>
    <definedName name="BANDEIRAS_PO">INDEX([1]LOGO!$E$5:$E$52,MATCH('[1]PLANILHA ORÇAM.'!#REF!,[1]LOGO!$C$5:$C$52,0))</definedName>
    <definedName name="BDI.Taxa">#REF!</definedName>
    <definedName name="bosta" localSheetId="4" hidden="1">{#N/A,#N/A,FALSE,"Cronograma";#N/A,#N/A,FALSE,"Cronogr. 2"}</definedName>
    <definedName name="bosta" hidden="1">{#N/A,#N/A,FALSE,"Cronograma";#N/A,#N/A,FALSE,"Cronogr. 2"}</definedName>
    <definedName name="Button_12">"ct_matMAT_GR0898_Lançamento_Lista1"</definedName>
    <definedName name="Button_13">"ct_matMAT_GR0898_Lançamento_Lista2"</definedName>
    <definedName name="CA´L" localSheetId="4" hidden="1">{#N/A,#N/A,FALSE,"Cronograma";#N/A,#N/A,FALSE,"Cronogr. 2"}</definedName>
    <definedName name="CA´L" hidden="1">{#N/A,#N/A,FALSE,"Cronograma";#N/A,#N/A,FALSE,"Cronogr. 2"}</definedName>
    <definedName name="CARIMBO">INDEX(#REF!,MATCH('[1]PLANILHA ORÇAM.'!$P$5,#REF!,0))</definedName>
    <definedName name="concorrentes" localSheetId="4" hidden="1">{#N/A,#N/A,FALSE,"Cronograma";#N/A,#N/A,FALSE,"Cronogr. 2"}</definedName>
    <definedName name="concorrentes" hidden="1">{#N/A,#N/A,FALSE,"Cronograma";#N/A,#N/A,FALSE,"Cronogr. 2"}</definedName>
    <definedName name="Popular" localSheetId="4" hidden="1">{#N/A,#N/A,FALSE,"Cronograma";#N/A,#N/A,FALSE,"Cronogr. 2"}</definedName>
    <definedName name="Popular" hidden="1">{#N/A,#N/A,FALSE,"Cronograma";#N/A,#N/A,FALSE,"Cronogr. 2"}</definedName>
    <definedName name="rio" localSheetId="4" hidden="1">{#N/A,#N/A,FALSE,"Cronograma";#N/A,#N/A,FALSE,"Cronogr. 2"}</definedName>
    <definedName name="rio" hidden="1">{#N/A,#N/A,FALSE,"Cronograma";#N/A,#N/A,FALSE,"Cronogr. 2"}</definedName>
    <definedName name="SINAPI_AC" hidden="1">#REF!</definedName>
    <definedName name="ss" localSheetId="4" hidden="1">{#N/A,#N/A,FALSE,"Cronograma";#N/A,#N/A,FALSE,"Cronogr. 2"}</definedName>
    <definedName name="ss" hidden="1">{#N/A,#N/A,FALSE,"Cronograma";#N/A,#N/A,FALSE,"Cronogr. 2"}</definedName>
    <definedName name="_xlnm.Print_Titles" localSheetId="5">'CPU''s'!$1:$5</definedName>
    <definedName name="_xlnm.Print_Titles" localSheetId="2">Cronograma!$1:$18</definedName>
    <definedName name="_xlnm.Print_Titles" localSheetId="1">Planilha!$1:$5</definedName>
    <definedName name="wrn.Cronograma." localSheetId="4" hidden="1">{#N/A,#N/A,FALSE,"Cronograma";#N/A,#N/A,FALSE,"Cronogr. 2"}</definedName>
    <definedName name="wrn.Cronograma." hidden="1">{#N/A,#N/A,FALSE,"Cronograma";#N/A,#N/A,FALSE,"Cronogr. 2"}</definedName>
    <definedName name="wrn.GERAL." localSheetId="4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PENDENCIAS.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6" l="1"/>
  <c r="K16" i="5"/>
  <c r="L2" i="4"/>
  <c r="D15" i="3"/>
  <c r="G35" i="7"/>
  <c r="G32" i="7"/>
  <c r="H32" i="7" s="1"/>
  <c r="K31" i="7" s="1"/>
  <c r="E32" i="7"/>
  <c r="F32" i="7" s="1"/>
  <c r="J30" i="7"/>
  <c r="K30" i="7" s="1"/>
  <c r="D28" i="7"/>
  <c r="C28" i="7"/>
  <c r="B28" i="7"/>
  <c r="I74" i="5"/>
  <c r="J72" i="5"/>
  <c r="K70" i="5"/>
  <c r="L68" i="5"/>
  <c r="M66" i="5"/>
  <c r="F64" i="5"/>
  <c r="G62" i="5"/>
  <c r="G60" i="5"/>
  <c r="I58" i="5"/>
  <c r="H56" i="5"/>
  <c r="G54" i="5"/>
  <c r="L52" i="5"/>
  <c r="G50" i="5"/>
  <c r="F48" i="5"/>
  <c r="G46" i="5"/>
  <c r="H44" i="5"/>
  <c r="H42" i="5"/>
  <c r="J40" i="5"/>
  <c r="K38" i="5"/>
  <c r="L36" i="5"/>
  <c r="K34" i="5"/>
  <c r="F32" i="5"/>
  <c r="F30" i="5"/>
  <c r="L28" i="5"/>
  <c r="I26" i="5"/>
  <c r="J24" i="5"/>
  <c r="L22" i="5"/>
  <c r="H20" i="5"/>
  <c r="O32" i="4"/>
  <c r="O38" i="4"/>
  <c r="O43" i="4"/>
  <c r="O135" i="4"/>
  <c r="O149" i="4"/>
  <c r="O164" i="4"/>
  <c r="O272" i="4"/>
  <c r="O878" i="4"/>
  <c r="O593" i="4"/>
  <c r="O962" i="4"/>
  <c r="O970" i="4"/>
  <c r="O793" i="4"/>
  <c r="O687" i="4"/>
  <c r="O741" i="4"/>
  <c r="O199" i="4"/>
  <c r="O191" i="4"/>
  <c r="O396" i="4"/>
  <c r="O714" i="4"/>
  <c r="O916" i="4"/>
  <c r="O863" i="4"/>
  <c r="O763" i="4"/>
  <c r="O91" i="4"/>
  <c r="O231" i="4"/>
  <c r="O441" i="4"/>
  <c r="O106" i="4"/>
  <c r="O242" i="4"/>
  <c r="O243" i="4"/>
  <c r="O255" i="4"/>
  <c r="O257" i="4"/>
  <c r="O274" i="4"/>
  <c r="O276" i="4"/>
  <c r="O905" i="4"/>
  <c r="O939" i="4"/>
  <c r="O63" i="4"/>
  <c r="O608" i="4"/>
  <c r="O670" i="4"/>
  <c r="O311" i="4"/>
  <c r="O64" i="4"/>
  <c r="O267" i="4"/>
  <c r="O895" i="4"/>
  <c r="O907" i="4"/>
  <c r="O52" i="4"/>
  <c r="O59" i="4"/>
  <c r="O126" i="4"/>
  <c r="O977" i="4"/>
  <c r="O983" i="4"/>
  <c r="O987" i="4"/>
  <c r="O392" i="4"/>
  <c r="O598" i="4"/>
  <c r="O601" i="4"/>
  <c r="O721" i="4"/>
  <c r="O508" i="4"/>
  <c r="O478" i="4"/>
  <c r="O401" i="4"/>
  <c r="O379" i="4"/>
  <c r="O517" i="4"/>
  <c r="O519" i="4"/>
  <c r="O589" i="4"/>
  <c r="O632" i="4"/>
  <c r="O690" i="4"/>
  <c r="O707" i="4"/>
  <c r="O769" i="4"/>
  <c r="O768" i="4"/>
  <c r="O350" i="4"/>
  <c r="O636" i="4"/>
  <c r="O792" i="4"/>
  <c r="O376" i="4"/>
  <c r="O539" i="4"/>
  <c r="O652" i="4"/>
  <c r="O53" i="4"/>
  <c r="O359" i="4"/>
  <c r="O407" i="4"/>
  <c r="O569" i="4"/>
  <c r="O58" i="4"/>
  <c r="O507" i="4"/>
  <c r="O530" i="4"/>
  <c r="O695" i="4"/>
  <c r="O90" i="4"/>
  <c r="O207" i="4"/>
  <c r="O899" i="4"/>
  <c r="O911" i="4"/>
  <c r="O934" i="4"/>
  <c r="O28" i="4"/>
  <c r="O357" i="4"/>
  <c r="O613" i="4"/>
  <c r="O730" i="4"/>
  <c r="O810" i="4"/>
  <c r="O828" i="4"/>
  <c r="O829" i="4"/>
  <c r="O352" i="4"/>
  <c r="O630" i="4"/>
  <c r="O688" i="4"/>
  <c r="O122" i="4"/>
  <c r="O181" i="4"/>
  <c r="O814" i="4"/>
  <c r="O862" i="4"/>
  <c r="O868" i="4"/>
  <c r="O871" i="4"/>
  <c r="O873" i="4"/>
  <c r="O291" i="4"/>
  <c r="O104" i="4"/>
  <c r="O75" i="4"/>
  <c r="O77" i="4"/>
  <c r="O825" i="4"/>
  <c r="O819" i="4"/>
  <c r="O349" i="4"/>
  <c r="O372" i="4"/>
  <c r="O562" i="4"/>
  <c r="O647" i="4"/>
  <c r="O427" i="4"/>
  <c r="O491" i="4"/>
  <c r="O856" i="4"/>
  <c r="O50" i="4"/>
  <c r="O330" i="4"/>
  <c r="O509" i="4"/>
  <c r="O531" i="4"/>
  <c r="O568" i="4"/>
  <c r="O529" i="4"/>
  <c r="O375" i="4"/>
  <c r="O538" i="4"/>
  <c r="O584" i="4"/>
  <c r="O650" i="4"/>
  <c r="O713" i="4"/>
  <c r="O560" i="4"/>
  <c r="O633" i="4"/>
  <c r="O429" i="4"/>
  <c r="O710" i="4"/>
  <c r="O514" i="4"/>
  <c r="O607" i="4"/>
  <c r="O612" i="4"/>
  <c r="O674" i="4"/>
  <c r="O808" i="4"/>
  <c r="O476" i="4"/>
  <c r="O510" i="4"/>
  <c r="O634" i="4"/>
  <c r="O292" i="4"/>
  <c r="O116" i="4"/>
  <c r="O328" i="4"/>
  <c r="O119" i="4"/>
  <c r="O691" i="4"/>
  <c r="O545" i="4"/>
  <c r="O594" i="4"/>
  <c r="O716" i="4"/>
  <c r="O360" i="4"/>
  <c r="O533" i="4"/>
  <c r="O323" i="4"/>
  <c r="O390" i="4"/>
  <c r="O599" i="4"/>
  <c r="O664" i="4"/>
  <c r="O348" i="4"/>
  <c r="O532" i="4"/>
  <c r="O746" i="4"/>
  <c r="O384" i="4"/>
  <c r="O520" i="4"/>
  <c r="O947" i="4"/>
  <c r="O606" i="4"/>
  <c r="O724" i="4"/>
  <c r="O832" i="4"/>
  <c r="O648" i="4"/>
  <c r="O80" i="4"/>
  <c r="O223" i="4"/>
  <c r="O480" i="4"/>
  <c r="O497" i="4"/>
  <c r="O857" i="4"/>
  <c r="O864" i="4"/>
  <c r="O121" i="4"/>
  <c r="O327" i="4"/>
  <c r="O174" i="4"/>
  <c r="O130" i="4"/>
  <c r="O860" i="4"/>
  <c r="O445" i="4"/>
  <c r="O293" i="4"/>
  <c r="O133" i="4"/>
  <c r="O215" i="4"/>
  <c r="O869" i="4"/>
  <c r="O870" i="4"/>
  <c r="O447" i="4"/>
  <c r="O489" i="4"/>
  <c r="O494" i="4"/>
  <c r="O637" i="4"/>
  <c r="O748" i="4"/>
  <c r="O250" i="4"/>
  <c r="O370" i="4"/>
  <c r="O516" i="4"/>
  <c r="O645" i="4"/>
  <c r="O752" i="4"/>
  <c r="O406" i="4"/>
  <c r="O378" i="4"/>
  <c r="O518" i="4"/>
  <c r="O537" i="4"/>
  <c r="O657" i="4"/>
  <c r="O718" i="4"/>
  <c r="O25" i="4"/>
  <c r="O662" i="4"/>
  <c r="O720" i="4"/>
  <c r="O544" i="4"/>
  <c r="O605" i="4"/>
  <c r="O434" i="4"/>
  <c r="O137" i="4"/>
  <c r="O503" i="4"/>
  <c r="O527" i="4"/>
  <c r="O739" i="4"/>
  <c r="O335" i="4"/>
  <c r="O775" i="4"/>
  <c r="O397" i="4"/>
  <c r="O874" i="4"/>
  <c r="O875" i="4"/>
  <c r="O371" i="4"/>
  <c r="O646" i="4"/>
  <c r="O753" i="4"/>
  <c r="O345" i="4"/>
  <c r="O554" i="4"/>
  <c r="O432" i="4"/>
  <c r="O802" i="4"/>
  <c r="O175" i="4"/>
  <c r="O35" i="4"/>
  <c r="O51" i="4"/>
  <c r="O134" i="4"/>
  <c r="O216" i="4"/>
  <c r="O320" i="4"/>
  <c r="O321" i="4"/>
  <c r="O614" i="4"/>
  <c r="O676" i="4"/>
  <c r="O616" i="4"/>
  <c r="O811" i="4"/>
  <c r="O817" i="4"/>
  <c r="O833" i="4"/>
  <c r="O283" i="4"/>
  <c r="O279" i="4"/>
  <c r="O750" i="4"/>
  <c r="O790" i="4"/>
  <c r="O816" i="4"/>
  <c r="O286" i="4"/>
  <c r="O452" i="4"/>
  <c r="O466" i="4"/>
  <c r="O867" i="4"/>
  <c r="O249" i="4"/>
  <c r="O415" i="4"/>
  <c r="O474" i="4"/>
  <c r="O485" i="4"/>
  <c r="O550" i="4"/>
  <c r="O623" i="4"/>
  <c r="O761" i="4"/>
  <c r="O784" i="4"/>
  <c r="O894" i="4"/>
  <c r="O930" i="4"/>
  <c r="O942" i="4"/>
  <c r="O534" i="4"/>
  <c r="O641" i="4"/>
  <c r="O699" i="4"/>
  <c r="O700" i="4"/>
  <c r="O269" i="4"/>
  <c r="O431" i="4"/>
  <c r="O846" i="4"/>
  <c r="O815" i="4"/>
  <c r="O755" i="4"/>
  <c r="O34" i="4"/>
  <c r="O394" i="4"/>
  <c r="O196" i="4"/>
  <c r="O189" i="4"/>
  <c r="O602" i="4"/>
  <c r="O603" i="4"/>
  <c r="O111" i="4"/>
  <c r="O909" i="4"/>
  <c r="O921" i="4"/>
  <c r="O436" i="4"/>
  <c r="O281" i="4"/>
  <c r="O420" i="4"/>
  <c r="O416" i="4"/>
  <c r="O834" i="4"/>
  <c r="O395" i="4"/>
  <c r="O194" i="4"/>
  <c r="O821" i="4"/>
  <c r="O786" i="4"/>
  <c r="O67" i="4"/>
  <c r="O411" i="4"/>
  <c r="O186" i="4"/>
  <c r="O797" i="4"/>
  <c r="O449" i="4"/>
  <c r="O451" i="4"/>
  <c r="O457" i="4"/>
  <c r="O617" i="4"/>
  <c r="O84" i="4"/>
  <c r="O159" i="4"/>
  <c r="O201" i="4"/>
  <c r="O247" i="4"/>
  <c r="O414" i="4"/>
  <c r="O473" i="4"/>
  <c r="O523" i="4"/>
  <c r="O549" i="4"/>
  <c r="O622" i="4"/>
  <c r="O681" i="4"/>
  <c r="O735" i="4"/>
  <c r="O783" i="4"/>
  <c r="O788" i="4"/>
  <c r="O363" i="4"/>
  <c r="O574" i="4"/>
  <c r="O701" i="4"/>
  <c r="O771" i="4"/>
  <c r="O408" i="4"/>
  <c r="O512" i="4"/>
  <c r="O618" i="4"/>
  <c r="O619" i="4"/>
  <c r="O787" i="4"/>
  <c r="O455" i="4"/>
  <c r="O513" i="4"/>
  <c r="O822" i="4"/>
  <c r="O848" i="4"/>
  <c r="O234" i="4"/>
  <c r="O297" i="4"/>
  <c r="O12" i="4"/>
  <c r="O57" i="4"/>
  <c r="O76" i="4"/>
  <c r="O902" i="4"/>
  <c r="O914" i="4"/>
  <c r="O926" i="4"/>
  <c r="O937" i="4"/>
  <c r="O764" i="4"/>
  <c r="O95" i="4"/>
  <c r="O575" i="4"/>
  <c r="O820" i="4"/>
  <c r="O837" i="4"/>
  <c r="O840" i="4"/>
  <c r="O865" i="4"/>
  <c r="O866" i="4"/>
  <c r="O235" i="4"/>
  <c r="O898" i="4"/>
  <c r="O910" i="4"/>
  <c r="O922" i="4"/>
  <c r="O945" i="4"/>
  <c r="O146" i="4"/>
  <c r="O145" i="4"/>
  <c r="O300" i="4"/>
  <c r="O304" i="4"/>
  <c r="O305" i="4"/>
  <c r="O306" i="4"/>
  <c r="O27" i="4"/>
  <c r="O178" i="4"/>
  <c r="O239" i="4"/>
  <c r="O262" i="4"/>
  <c r="O270" i="4"/>
  <c r="O893" i="4"/>
  <c r="O903" i="4"/>
  <c r="O915" i="4"/>
  <c r="O927" i="4"/>
  <c r="O941" i="4"/>
  <c r="O143" i="4"/>
  <c r="O296" i="4"/>
  <c r="O410" i="4"/>
  <c r="O498" i="4"/>
  <c r="O299" i="4"/>
  <c r="O97" i="4"/>
  <c r="O604" i="4"/>
  <c r="O666" i="4"/>
  <c r="O156" i="4"/>
  <c r="O772" i="4"/>
  <c r="O481" i="4"/>
  <c r="O238" i="4"/>
  <c r="O251" i="4"/>
  <c r="O263" i="4"/>
  <c r="O913" i="4"/>
  <c r="O936" i="4"/>
  <c r="O71" i="4"/>
  <c r="O611" i="4"/>
  <c r="O672" i="4"/>
  <c r="O73" i="4"/>
  <c r="O807" i="4"/>
  <c r="O339" i="4"/>
  <c r="O60" i="4"/>
  <c r="O779" i="4"/>
  <c r="O15" i="4"/>
  <c r="O421" i="4"/>
  <c r="O185" i="4"/>
  <c r="O237" i="4"/>
  <c r="O888" i="4"/>
  <c r="O924" i="4"/>
  <c r="O386" i="4"/>
  <c r="O766" i="4"/>
  <c r="O210" i="4"/>
  <c r="O826" i="4"/>
  <c r="O94" i="4"/>
  <c r="O72" i="4"/>
  <c r="O842" i="4"/>
  <c r="O757" i="4"/>
  <c r="O282" i="4"/>
  <c r="O385" i="4"/>
  <c r="O879" i="4"/>
  <c r="O849" i="4"/>
  <c r="O469" i="4"/>
  <c r="N31" i="4"/>
  <c r="N39" i="4"/>
  <c r="N42" i="4"/>
  <c r="N43" i="4"/>
  <c r="N45" i="4"/>
  <c r="N46" i="4"/>
  <c r="N85" i="4"/>
  <c r="N87" i="4"/>
  <c r="N88" i="4"/>
  <c r="N140" i="4"/>
  <c r="N161" i="4"/>
  <c r="N162" i="4"/>
  <c r="N163" i="4"/>
  <c r="N202" i="4"/>
  <c r="N228" i="4"/>
  <c r="N229" i="4"/>
  <c r="N244" i="4"/>
  <c r="N253" i="4"/>
  <c r="N264" i="4"/>
  <c r="N308" i="4"/>
  <c r="N442" i="4"/>
  <c r="N659" i="4"/>
  <c r="N715" i="4"/>
  <c r="N488" i="4"/>
  <c r="N956" i="4"/>
  <c r="N958" i="4"/>
  <c r="N960" i="4"/>
  <c r="N964" i="4"/>
  <c r="N880" i="4"/>
  <c r="N789" i="4"/>
  <c r="N793" i="4"/>
  <c r="N794" i="4"/>
  <c r="N804" i="4"/>
  <c r="N813" i="4"/>
  <c r="N346" i="4"/>
  <c r="N628" i="4"/>
  <c r="N741" i="4"/>
  <c r="N221" i="4"/>
  <c r="N70" i="4"/>
  <c r="N556" i="4"/>
  <c r="N742" i="4"/>
  <c r="N440" i="4"/>
  <c r="N102" i="4"/>
  <c r="N191" i="4"/>
  <c r="N658" i="4"/>
  <c r="N847" i="4"/>
  <c r="N891" i="4"/>
  <c r="N904" i="4"/>
  <c r="N928" i="4"/>
  <c r="N951" i="4"/>
  <c r="N863" i="4"/>
  <c r="N18" i="4"/>
  <c r="N208" i="4"/>
  <c r="N231" i="4"/>
  <c r="N441" i="4"/>
  <c r="N241" i="4"/>
  <c r="N242" i="4"/>
  <c r="N256" i="4"/>
  <c r="N257" i="4"/>
  <c r="N275" i="4"/>
  <c r="N276" i="4"/>
  <c r="N917" i="4"/>
  <c r="N929" i="4"/>
  <c r="N952" i="4"/>
  <c r="N8" i="4"/>
  <c r="N171" i="4"/>
  <c r="N608" i="4"/>
  <c r="N365" i="4"/>
  <c r="N572" i="4"/>
  <c r="N108" i="4"/>
  <c r="N258" i="4"/>
  <c r="N895" i="4"/>
  <c r="N919" i="4"/>
  <c r="N931" i="4"/>
  <c r="N943" i="4"/>
  <c r="N59" i="4"/>
  <c r="N337" i="4"/>
  <c r="N979" i="4"/>
  <c r="N981" i="4"/>
  <c r="N985" i="4"/>
  <c r="N991" i="4"/>
  <c r="N993" i="4"/>
  <c r="N391" i="4"/>
  <c r="N598" i="4"/>
  <c r="N721" i="4"/>
  <c r="N479" i="4"/>
  <c r="N639" i="4"/>
  <c r="N401" i="4"/>
  <c r="N56" i="4"/>
  <c r="N379" i="4"/>
  <c r="N380" i="4"/>
  <c r="N559" i="4"/>
  <c r="N585" i="4"/>
  <c r="N651" i="4"/>
  <c r="N655" i="4"/>
  <c r="N745" i="4"/>
  <c r="N182" i="4"/>
  <c r="N350" i="4"/>
  <c r="N461" i="4"/>
  <c r="N563" i="4"/>
  <c r="N692" i="4"/>
  <c r="N460" i="4"/>
  <c r="N539" i="4"/>
  <c r="N541" i="4"/>
  <c r="N586" i="4"/>
  <c r="N709" i="4"/>
  <c r="N459" i="4"/>
  <c r="N359" i="4"/>
  <c r="N367" i="4"/>
  <c r="N407" i="4"/>
  <c r="N571" i="4"/>
  <c r="N640" i="4"/>
  <c r="N697" i="4"/>
  <c r="N58" i="4"/>
  <c r="N507" i="4"/>
  <c r="N530" i="4"/>
  <c r="N566" i="4"/>
  <c r="N638" i="4"/>
  <c r="N19" i="4"/>
  <c r="N230" i="4"/>
  <c r="N887" i="4"/>
  <c r="N899" i="4"/>
  <c r="N923" i="4"/>
  <c r="N405" i="4"/>
  <c r="N698" i="4"/>
  <c r="N505" i="4"/>
  <c r="N557" i="4"/>
  <c r="N630" i="4"/>
  <c r="N688" i="4"/>
  <c r="N122" i="4"/>
  <c r="N331" i="4"/>
  <c r="N868" i="4"/>
  <c r="N872" i="4"/>
  <c r="N103" i="4"/>
  <c r="N595" i="4"/>
  <c r="N77" i="4"/>
  <c r="N819" i="4"/>
  <c r="N581" i="4"/>
  <c r="N747" i="4"/>
  <c r="N491" i="4"/>
  <c r="N856" i="4"/>
  <c r="N859" i="4"/>
  <c r="N50" i="4"/>
  <c r="N492" i="4"/>
  <c r="N364" i="4"/>
  <c r="N353" i="4"/>
  <c r="N558" i="4"/>
  <c r="N744" i="4"/>
  <c r="N373" i="4"/>
  <c r="N538" i="4"/>
  <c r="N560" i="4"/>
  <c r="N570" i="4"/>
  <c r="N429" i="4"/>
  <c r="N377" i="4"/>
  <c r="N653" i="4"/>
  <c r="N404" i="4"/>
  <c r="N464" i="4"/>
  <c r="N674" i="4"/>
  <c r="N729" i="4"/>
  <c r="N877" i="4"/>
  <c r="N561" i="4"/>
  <c r="N292" i="4"/>
  <c r="N564" i="4"/>
  <c r="N333" i="4"/>
  <c r="N462" i="4"/>
  <c r="N540" i="4"/>
  <c r="N545" i="4"/>
  <c r="N594" i="4"/>
  <c r="N660" i="4"/>
  <c r="N716" i="4"/>
  <c r="N576" i="4"/>
  <c r="N702" i="4"/>
  <c r="N693" i="4"/>
  <c r="N600" i="4"/>
  <c r="N117" i="4"/>
  <c r="N532" i="4"/>
  <c r="N520" i="4"/>
  <c r="N947" i="4"/>
  <c r="N668" i="4"/>
  <c r="N724" i="4"/>
  <c r="N832" i="4"/>
  <c r="N223" i="4"/>
  <c r="N456" i="4"/>
  <c r="N857" i="4"/>
  <c r="N881" i="4"/>
  <c r="N128" i="4"/>
  <c r="N170" i="4"/>
  <c r="N112" i="4"/>
  <c r="N130" i="4"/>
  <c r="N493" i="4"/>
  <c r="N100" i="4"/>
  <c r="N578" i="4"/>
  <c r="N644" i="4"/>
  <c r="N133" i="4"/>
  <c r="N215" i="4"/>
  <c r="N319" i="4"/>
  <c r="N426" i="4"/>
  <c r="N351" i="4"/>
  <c r="N448" i="4"/>
  <c r="N489" i="4"/>
  <c r="N565" i="4"/>
  <c r="N423" i="4"/>
  <c r="N250" i="4"/>
  <c r="N118" i="4"/>
  <c r="N536" i="4"/>
  <c r="N705" i="4"/>
  <c r="N752" i="4"/>
  <c r="N463" i="4"/>
  <c r="N381" i="4"/>
  <c r="N518" i="4"/>
  <c r="N590" i="4"/>
  <c r="N656" i="4"/>
  <c r="N591" i="4"/>
  <c r="N657" i="4"/>
  <c r="N322" i="4"/>
  <c r="N312" i="4"/>
  <c r="N597" i="4"/>
  <c r="N294" i="4"/>
  <c r="N544" i="4"/>
  <c r="N723" i="4"/>
  <c r="N110" i="4"/>
  <c r="N313" i="4"/>
  <c r="N419" i="4"/>
  <c r="N344" i="4"/>
  <c r="N527" i="4"/>
  <c r="N685" i="4"/>
  <c r="N543" i="4"/>
  <c r="N609" i="4"/>
  <c r="N671" i="4"/>
  <c r="N727" i="4"/>
  <c r="N124" i="4"/>
  <c r="N775" i="4"/>
  <c r="N818" i="4"/>
  <c r="N402" i="4"/>
  <c r="N803" i="4"/>
  <c r="N874" i="4"/>
  <c r="N876" i="4"/>
  <c r="N580" i="4"/>
  <c r="N646" i="4"/>
  <c r="N706" i="4"/>
  <c r="N345" i="4"/>
  <c r="N504" i="4"/>
  <c r="N686" i="4"/>
  <c r="N740" i="4"/>
  <c r="N432" i="4"/>
  <c r="N583" i="4"/>
  <c r="N11" i="4"/>
  <c r="N98" i="4"/>
  <c r="N35" i="4"/>
  <c r="N51" i="4"/>
  <c r="N134" i="4"/>
  <c r="N216" i="4"/>
  <c r="N320" i="4"/>
  <c r="N853" i="4"/>
  <c r="M676" i="4"/>
  <c r="N187" i="4"/>
  <c r="N732" i="4"/>
  <c r="P817" i="4"/>
  <c r="Y817" i="4" s="1"/>
  <c r="N435" i="4"/>
  <c r="N816" i="4"/>
  <c r="P425" i="4"/>
  <c r="N249" i="4"/>
  <c r="N415" i="4"/>
  <c r="P485" i="4"/>
  <c r="Y485" i="4" s="1"/>
  <c r="N524" i="4"/>
  <c r="N736" i="4"/>
  <c r="N761" i="4"/>
  <c r="N906" i="4"/>
  <c r="N361" i="4"/>
  <c r="N362" i="4"/>
  <c r="N641" i="4"/>
  <c r="N749" i="4"/>
  <c r="N269" i="4"/>
  <c r="N845" i="4"/>
  <c r="P387" i="4"/>
  <c r="Y387" i="4" s="1"/>
  <c r="N189" i="4"/>
  <c r="N665" i="4"/>
  <c r="N897" i="4"/>
  <c r="N909" i="4"/>
  <c r="N436" i="4"/>
  <c r="N467" i="4"/>
  <c r="N843" i="4"/>
  <c r="M281" i="4"/>
  <c r="N420" i="4"/>
  <c r="N96" i="4"/>
  <c r="N834" i="4"/>
  <c r="M395" i="4"/>
  <c r="P450" i="4"/>
  <c r="Y450" i="4" s="1"/>
  <c r="N194" i="4"/>
  <c r="N786" i="4"/>
  <c r="N399" i="4"/>
  <c r="N66" i="4"/>
  <c r="N67" i="4"/>
  <c r="N217" i="4"/>
  <c r="N411" i="4"/>
  <c r="P186" i="4"/>
  <c r="Y186" i="4" s="1"/>
  <c r="P797" i="4"/>
  <c r="Y797" i="4" s="1"/>
  <c r="N449" i="4"/>
  <c r="M617" i="4"/>
  <c r="N84" i="4"/>
  <c r="N414" i="4"/>
  <c r="N473" i="4"/>
  <c r="N523" i="4"/>
  <c r="N549" i="4"/>
  <c r="N622" i="4"/>
  <c r="P681" i="4"/>
  <c r="P735" i="4"/>
  <c r="Y735" i="4" s="1"/>
  <c r="N760" i="4"/>
  <c r="M783" i="4"/>
  <c r="P788" i="4"/>
  <c r="Y788" i="4" s="1"/>
  <c r="N363" i="4"/>
  <c r="N574" i="4"/>
  <c r="P701" i="4"/>
  <c r="Y701" i="4" s="1"/>
  <c r="M771" i="4"/>
  <c r="N408" i="4"/>
  <c r="N512" i="4"/>
  <c r="N618" i="4"/>
  <c r="N619" i="4"/>
  <c r="P787" i="4"/>
  <c r="Y787" i="4" s="1"/>
  <c r="M455" i="4"/>
  <c r="N513" i="4"/>
  <c r="N822" i="4"/>
  <c r="N848" i="4"/>
  <c r="N234" i="4"/>
  <c r="N297" i="4"/>
  <c r="N12" i="4"/>
  <c r="P57" i="4"/>
  <c r="Y57" i="4" s="1"/>
  <c r="N76" i="4"/>
  <c r="N324" i="4"/>
  <c r="N890" i="4"/>
  <c r="N902" i="4"/>
  <c r="P914" i="4"/>
  <c r="Y914" i="4" s="1"/>
  <c r="M926" i="4"/>
  <c r="N937" i="4"/>
  <c r="N950" i="4"/>
  <c r="N764" i="4"/>
  <c r="N95" i="4"/>
  <c r="N575" i="4"/>
  <c r="N642" i="4"/>
  <c r="N820" i="4"/>
  <c r="P837" i="4"/>
  <c r="Y837" i="4" s="1"/>
  <c r="N840" i="4"/>
  <c r="M865" i="4"/>
  <c r="N866" i="4"/>
  <c r="P235" i="4"/>
  <c r="Y235" i="4" s="1"/>
  <c r="N886" i="4"/>
  <c r="M910" i="4"/>
  <c r="N922" i="4"/>
  <c r="N933" i="4"/>
  <c r="N945" i="4"/>
  <c r="N146" i="4"/>
  <c r="P147" i="4"/>
  <c r="Y147" i="4" s="1"/>
  <c r="M144" i="4"/>
  <c r="P145" i="4"/>
  <c r="Y145" i="4" s="1"/>
  <c r="N300" i="4"/>
  <c r="N302" i="4"/>
  <c r="N303" i="4"/>
  <c r="N304" i="4"/>
  <c r="N306" i="4"/>
  <c r="N953" i="4"/>
  <c r="N301" i="4"/>
  <c r="N27" i="4"/>
  <c r="P178" i="4"/>
  <c r="Y178" i="4" s="1"/>
  <c r="M239" i="4"/>
  <c r="N252" i="4"/>
  <c r="P262" i="4"/>
  <c r="N270" i="4"/>
  <c r="M893" i="4"/>
  <c r="N903" i="4"/>
  <c r="P915" i="4"/>
  <c r="Y915" i="4" s="1"/>
  <c r="N927" i="4"/>
  <c r="N941" i="4"/>
  <c r="N142" i="4"/>
  <c r="P143" i="4"/>
  <c r="M296" i="4"/>
  <c r="N298" i="4"/>
  <c r="N151" i="4"/>
  <c r="P340" i="4"/>
  <c r="Y340" i="4" s="1"/>
  <c r="P410" i="4"/>
  <c r="Y410" i="4" s="1"/>
  <c r="N852" i="4"/>
  <c r="N284" i="4"/>
  <c r="N498" i="4"/>
  <c r="P299" i="4"/>
  <c r="Y299" i="4" s="1"/>
  <c r="N97" i="4"/>
  <c r="N403" i="4"/>
  <c r="P604" i="4"/>
  <c r="Y604" i="4" s="1"/>
  <c r="N666" i="4"/>
  <c r="N156" i="4"/>
  <c r="N10" i="4"/>
  <c r="P772" i="4"/>
  <c r="Y772" i="4" s="1"/>
  <c r="P481" i="4"/>
  <c r="Y481" i="4" s="1"/>
  <c r="N496" i="4"/>
  <c r="N422" i="4"/>
  <c r="P238" i="4"/>
  <c r="Y238" i="4" s="1"/>
  <c r="P251" i="4"/>
  <c r="Y251" i="4" s="1"/>
  <c r="N263" i="4"/>
  <c r="N271" i="4"/>
  <c r="N889" i="4"/>
  <c r="N913" i="4"/>
  <c r="N925" i="4"/>
  <c r="N936" i="4"/>
  <c r="N949" i="4"/>
  <c r="N71" i="4"/>
  <c r="N610" i="4"/>
  <c r="N672" i="4"/>
  <c r="N673" i="4"/>
  <c r="N728" i="4"/>
  <c r="P36" i="4"/>
  <c r="Y36" i="4" s="1"/>
  <c r="P73" i="4"/>
  <c r="Y73" i="4" s="1"/>
  <c r="N180" i="4"/>
  <c r="N830" i="4"/>
  <c r="N153" i="4"/>
  <c r="N807" i="4"/>
  <c r="N339" i="4"/>
  <c r="N152" i="4"/>
  <c r="P74" i="4"/>
  <c r="Y74" i="4" s="1"/>
  <c r="N779" i="4"/>
  <c r="N14" i="4"/>
  <c r="N15" i="4"/>
  <c r="N421" i="4"/>
  <c r="N185" i="4"/>
  <c r="N796" i="4"/>
  <c r="P237" i="4"/>
  <c r="Y237" i="4" s="1"/>
  <c r="N248" i="4"/>
  <c r="N888" i="4"/>
  <c r="N900" i="4"/>
  <c r="P912" i="4"/>
  <c r="Y912" i="4" s="1"/>
  <c r="M924" i="4"/>
  <c r="N935" i="4"/>
  <c r="N948" i="4"/>
  <c r="N386" i="4"/>
  <c r="N754" i="4"/>
  <c r="N766" i="4"/>
  <c r="N93" i="4"/>
  <c r="N166" i="4"/>
  <c r="M210" i="4"/>
  <c r="N826" i="4"/>
  <c r="N839" i="4"/>
  <c r="M94" i="4"/>
  <c r="N72" i="4"/>
  <c r="N842" i="4"/>
  <c r="N841" i="4"/>
  <c r="N757" i="4"/>
  <c r="P282" i="4"/>
  <c r="Y282" i="4" s="1"/>
  <c r="N385" i="4"/>
  <c r="N155" i="4"/>
  <c r="M879" i="4"/>
  <c r="N849" i="4"/>
  <c r="N855" i="4"/>
  <c r="N469" i="4"/>
  <c r="O21" i="4"/>
  <c r="N21" i="4"/>
  <c r="G20" i="5" l="1"/>
  <c r="F66" i="5"/>
  <c r="K56" i="5"/>
  <c r="H54" i="5"/>
  <c r="D70" i="5"/>
  <c r="M22" i="5"/>
  <c r="J20" i="5"/>
  <c r="H68" i="5"/>
  <c r="E28" i="5"/>
  <c r="D40" i="5"/>
  <c r="E40" i="5"/>
  <c r="H72" i="5"/>
  <c r="M40" i="5"/>
  <c r="I42" i="5"/>
  <c r="F36" i="5"/>
  <c r="I54" i="5"/>
  <c r="M72" i="5"/>
  <c r="L38" i="5"/>
  <c r="L54" i="5"/>
  <c r="D26" i="5"/>
  <c r="F54" i="5"/>
  <c r="H70" i="5"/>
  <c r="M24" i="5"/>
  <c r="K40" i="5"/>
  <c r="K72" i="5"/>
  <c r="J44" i="5"/>
  <c r="K20" i="5"/>
  <c r="G36" i="5"/>
  <c r="E50" i="5"/>
  <c r="J68" i="5"/>
  <c r="D20" i="5"/>
  <c r="L26" i="5"/>
  <c r="D38" i="5"/>
  <c r="M46" i="5"/>
  <c r="J54" i="5"/>
  <c r="J74" i="5"/>
  <c r="G28" i="5"/>
  <c r="J50" i="5"/>
  <c r="F70" i="5"/>
  <c r="H30" i="5"/>
  <c r="L50" i="5"/>
  <c r="D60" i="5"/>
  <c r="F22" i="5"/>
  <c r="F34" i="5"/>
  <c r="D54" i="5"/>
  <c r="E60" i="5"/>
  <c r="L70" i="5"/>
  <c r="L34" i="5"/>
  <c r="M60" i="5"/>
  <c r="F20" i="5"/>
  <c r="M26" i="5"/>
  <c r="E36" i="5"/>
  <c r="L40" i="5"/>
  <c r="H50" i="5"/>
  <c r="I60" i="5"/>
  <c r="D74" i="5"/>
  <c r="E24" i="5"/>
  <c r="J28" i="5"/>
  <c r="M42" i="5"/>
  <c r="M50" i="5"/>
  <c r="I56" i="5"/>
  <c r="H66" i="5"/>
  <c r="D72" i="5"/>
  <c r="L20" i="5"/>
  <c r="K24" i="5"/>
  <c r="M28" i="5"/>
  <c r="I44" i="5"/>
  <c r="E52" i="5"/>
  <c r="J56" i="5"/>
  <c r="E68" i="5"/>
  <c r="F72" i="5"/>
  <c r="F28" i="5"/>
  <c r="J30" i="5"/>
  <c r="D46" i="5"/>
  <c r="D50" i="5"/>
  <c r="K54" i="5"/>
  <c r="H60" i="5"/>
  <c r="M70" i="5"/>
  <c r="L74" i="5"/>
  <c r="K30" i="5"/>
  <c r="E46" i="5"/>
  <c r="I28" i="5"/>
  <c r="D34" i="5"/>
  <c r="E38" i="5"/>
  <c r="E42" i="5"/>
  <c r="H46" i="5"/>
  <c r="F50" i="5"/>
  <c r="E54" i="5"/>
  <c r="M54" i="5"/>
  <c r="J60" i="5"/>
  <c r="I46" i="5"/>
  <c r="J26" i="5"/>
  <c r="K28" i="5"/>
  <c r="H34" i="5"/>
  <c r="M38" i="5"/>
  <c r="J42" i="5"/>
  <c r="J46" i="5"/>
  <c r="I50" i="5"/>
  <c r="H62" i="5"/>
  <c r="E70" i="5"/>
  <c r="K46" i="5"/>
  <c r="J62" i="5"/>
  <c r="G30" i="5"/>
  <c r="L46" i="5"/>
  <c r="M20" i="5"/>
  <c r="E20" i="5"/>
  <c r="E26" i="5"/>
  <c r="H28" i="5"/>
  <c r="M34" i="5"/>
  <c r="D42" i="5"/>
  <c r="H48" i="5"/>
  <c r="K50" i="5"/>
  <c r="D56" i="5"/>
  <c r="F60" i="5"/>
  <c r="M68" i="5"/>
  <c r="E72" i="5"/>
  <c r="K74" i="5"/>
  <c r="G32" i="5"/>
  <c r="I20" i="5"/>
  <c r="F24" i="5"/>
  <c r="D28" i="5"/>
  <c r="E34" i="5"/>
  <c r="H36" i="5"/>
  <c r="G40" i="5"/>
  <c r="L42" i="5"/>
  <c r="F52" i="5"/>
  <c r="L56" i="5"/>
  <c r="K60" i="5"/>
  <c r="F68" i="5"/>
  <c r="L72" i="5"/>
  <c r="M36" i="5"/>
  <c r="M52" i="5"/>
  <c r="J58" i="5"/>
  <c r="L60" i="5"/>
  <c r="G68" i="5"/>
  <c r="M754" i="4"/>
  <c r="P470" i="4"/>
  <c r="Y470" i="4" s="1"/>
  <c r="M451" i="4"/>
  <c r="M60" i="4"/>
  <c r="P898" i="4"/>
  <c r="Y898" i="4" s="1"/>
  <c r="P573" i="4"/>
  <c r="Y573" i="4" s="1"/>
  <c r="P901" i="4"/>
  <c r="Y901" i="4" s="1"/>
  <c r="P611" i="4"/>
  <c r="Y611" i="4" s="1"/>
  <c r="P305" i="4"/>
  <c r="Y305" i="4" s="1"/>
  <c r="O754" i="4"/>
  <c r="M470" i="4"/>
  <c r="M757" i="4"/>
  <c r="M386" i="4"/>
  <c r="M421" i="4"/>
  <c r="M889" i="4"/>
  <c r="M201" i="4"/>
  <c r="Y425" i="4"/>
  <c r="M248" i="4"/>
  <c r="M303" i="4"/>
  <c r="M512" i="4"/>
  <c r="Y681" i="4"/>
  <c r="M21" i="4"/>
  <c r="M166" i="4"/>
  <c r="M949" i="4"/>
  <c r="M933" i="4"/>
  <c r="P177" i="4"/>
  <c r="Y177" i="4" s="1"/>
  <c r="M760" i="4"/>
  <c r="P21" i="4"/>
  <c r="Y143" i="4"/>
  <c r="Y262" i="4"/>
  <c r="M912" i="4"/>
  <c r="M74" i="4"/>
  <c r="M153" i="4"/>
  <c r="G22" i="5"/>
  <c r="G48" i="5"/>
  <c r="K64" i="5"/>
  <c r="I48" i="5"/>
  <c r="J48" i="5"/>
  <c r="K48" i="5"/>
  <c r="L48" i="5"/>
  <c r="E22" i="5"/>
  <c r="G64" i="5"/>
  <c r="D48" i="5"/>
  <c r="H64" i="5"/>
  <c r="E74" i="5"/>
  <c r="M74" i="5"/>
  <c r="F74" i="5"/>
  <c r="G74" i="5"/>
  <c r="G77" i="5" s="1"/>
  <c r="H74" i="5"/>
  <c r="G72" i="5"/>
  <c r="I72" i="5"/>
  <c r="I77" i="5" s="1"/>
  <c r="G70" i="5"/>
  <c r="I70" i="5"/>
  <c r="J70" i="5"/>
  <c r="I68" i="5"/>
  <c r="K68" i="5"/>
  <c r="D68" i="5"/>
  <c r="G66" i="5"/>
  <c r="I66" i="5"/>
  <c r="J66" i="5"/>
  <c r="K66" i="5"/>
  <c r="D66" i="5"/>
  <c r="L66" i="5"/>
  <c r="E66" i="5"/>
  <c r="I64" i="5"/>
  <c r="J64" i="5"/>
  <c r="D64" i="5"/>
  <c r="L64" i="5"/>
  <c r="E64" i="5"/>
  <c r="M64" i="5"/>
  <c r="I62" i="5"/>
  <c r="K62" i="5"/>
  <c r="D62" i="5"/>
  <c r="L62" i="5"/>
  <c r="E62" i="5"/>
  <c r="M62" i="5"/>
  <c r="F62" i="5"/>
  <c r="K58" i="5"/>
  <c r="D58" i="5"/>
  <c r="E58" i="5"/>
  <c r="M58" i="5"/>
  <c r="F58" i="5"/>
  <c r="G58" i="5"/>
  <c r="H58" i="5"/>
  <c r="L58" i="5"/>
  <c r="E56" i="5"/>
  <c r="M56" i="5"/>
  <c r="F56" i="5"/>
  <c r="G56" i="5"/>
  <c r="G52" i="5"/>
  <c r="H52" i="5"/>
  <c r="I52" i="5"/>
  <c r="J52" i="5"/>
  <c r="K52" i="5"/>
  <c r="D52" i="5"/>
  <c r="E48" i="5"/>
  <c r="M48" i="5"/>
  <c r="F46" i="5"/>
  <c r="K44" i="5"/>
  <c r="D44" i="5"/>
  <c r="L44" i="5"/>
  <c r="E44" i="5"/>
  <c r="M44" i="5"/>
  <c r="F44" i="5"/>
  <c r="G44" i="5"/>
  <c r="K42" i="5"/>
  <c r="F42" i="5"/>
  <c r="G42" i="5"/>
  <c r="F40" i="5"/>
  <c r="H40" i="5"/>
  <c r="I40" i="5"/>
  <c r="F38" i="5"/>
  <c r="G38" i="5"/>
  <c r="H38" i="5"/>
  <c r="I38" i="5"/>
  <c r="J38" i="5"/>
  <c r="I36" i="5"/>
  <c r="J36" i="5"/>
  <c r="K36" i="5"/>
  <c r="D36" i="5"/>
  <c r="G34" i="5"/>
  <c r="I34" i="5"/>
  <c r="J34" i="5"/>
  <c r="H32" i="5"/>
  <c r="I32" i="5"/>
  <c r="J32" i="5"/>
  <c r="K32" i="5"/>
  <c r="D32" i="5"/>
  <c r="L32" i="5"/>
  <c r="E32" i="5"/>
  <c r="M32" i="5"/>
  <c r="I30" i="5"/>
  <c r="D30" i="5"/>
  <c r="L30" i="5"/>
  <c r="E30" i="5"/>
  <c r="M30" i="5"/>
  <c r="K26" i="5"/>
  <c r="F26" i="5"/>
  <c r="G26" i="5"/>
  <c r="H26" i="5"/>
  <c r="D24" i="5"/>
  <c r="L24" i="5"/>
  <c r="G24" i="5"/>
  <c r="H24" i="5"/>
  <c r="I24" i="5"/>
  <c r="H22" i="5"/>
  <c r="I22" i="5"/>
  <c r="J22" i="5"/>
  <c r="K22" i="5"/>
  <c r="D22" i="5"/>
  <c r="N633" i="4"/>
  <c r="P633" i="4"/>
  <c r="N696" i="4"/>
  <c r="P696" i="4"/>
  <c r="N195" i="4"/>
  <c r="P195" i="4"/>
  <c r="P647" i="4"/>
  <c r="N647" i="4"/>
  <c r="P193" i="4"/>
  <c r="N193" i="4"/>
  <c r="N291" i="4"/>
  <c r="P291" i="4"/>
  <c r="N352" i="4"/>
  <c r="P352" i="4"/>
  <c r="N236" i="4"/>
  <c r="P236" i="4"/>
  <c r="N546" i="4"/>
  <c r="P546" i="4"/>
  <c r="P356" i="4"/>
  <c r="N356" i="4"/>
  <c r="M812" i="4"/>
  <c r="N812" i="4"/>
  <c r="P254" i="4"/>
  <c r="N254" i="4"/>
  <c r="N499" i="4"/>
  <c r="P499" i="4"/>
  <c r="P974" i="4"/>
  <c r="N974" i="4"/>
  <c r="P383" i="4"/>
  <c r="N383" i="4"/>
  <c r="P218" i="4"/>
  <c r="N218" i="4"/>
  <c r="M469" i="4"/>
  <c r="O470" i="4"/>
  <c r="N282" i="4"/>
  <c r="M72" i="4"/>
  <c r="M839" i="4"/>
  <c r="P386" i="4"/>
  <c r="O912" i="4"/>
  <c r="M888" i="4"/>
  <c r="N237" i="4"/>
  <c r="P421" i="4"/>
  <c r="M15" i="4"/>
  <c r="O74" i="4"/>
  <c r="M807" i="4"/>
  <c r="N36" i="4"/>
  <c r="M672" i="4"/>
  <c r="M936" i="4"/>
  <c r="N901" i="4"/>
  <c r="N481" i="4"/>
  <c r="M10" i="4"/>
  <c r="N604" i="4"/>
  <c r="N340" i="4"/>
  <c r="M915" i="4"/>
  <c r="P252" i="4"/>
  <c r="M301" i="4"/>
  <c r="O301" i="4"/>
  <c r="M305" i="4"/>
  <c r="P146" i="4"/>
  <c r="N898" i="4"/>
  <c r="M820" i="4"/>
  <c r="P937" i="4"/>
  <c r="M937" i="4"/>
  <c r="M76" i="4"/>
  <c r="P513" i="4"/>
  <c r="M787" i="4"/>
  <c r="P363" i="4"/>
  <c r="N783" i="4"/>
  <c r="M549" i="4"/>
  <c r="N797" i="4"/>
  <c r="M411" i="4"/>
  <c r="P897" i="4"/>
  <c r="M897" i="4"/>
  <c r="O897" i="4"/>
  <c r="M34" i="4"/>
  <c r="P431" i="4"/>
  <c r="N431" i="4"/>
  <c r="N811" i="4"/>
  <c r="P811" i="4"/>
  <c r="N321" i="4"/>
  <c r="P321" i="4"/>
  <c r="N137" i="4"/>
  <c r="P137" i="4"/>
  <c r="N718" i="4"/>
  <c r="M718" i="4"/>
  <c r="P718" i="4"/>
  <c r="N588" i="4"/>
  <c r="P588" i="4"/>
  <c r="N370" i="4"/>
  <c r="P370" i="4"/>
  <c r="N494" i="4"/>
  <c r="P494" i="4"/>
  <c r="N293" i="4"/>
  <c r="P293" i="4"/>
  <c r="N746" i="4"/>
  <c r="P746" i="4"/>
  <c r="N599" i="4"/>
  <c r="P599" i="4"/>
  <c r="N457" i="4"/>
  <c r="P457" i="4"/>
  <c r="N416" i="4"/>
  <c r="P416" i="4"/>
  <c r="P603" i="4"/>
  <c r="N603" i="4"/>
  <c r="N942" i="4"/>
  <c r="P942" i="4"/>
  <c r="M867" i="4"/>
  <c r="N867" i="4"/>
  <c r="P867" i="4"/>
  <c r="P627" i="4"/>
  <c r="N627" i="4"/>
  <c r="M397" i="4"/>
  <c r="N397" i="4"/>
  <c r="P503" i="4"/>
  <c r="N503" i="4"/>
  <c r="M503" i="4"/>
  <c r="N406" i="4"/>
  <c r="P406" i="4"/>
  <c r="N781" i="4"/>
  <c r="M781" i="4"/>
  <c r="N390" i="4"/>
  <c r="M390" i="4"/>
  <c r="P390" i="4"/>
  <c r="N360" i="4"/>
  <c r="M360" i="4"/>
  <c r="P360" i="4"/>
  <c r="M510" i="4"/>
  <c r="N510" i="4"/>
  <c r="P710" i="4"/>
  <c r="N710" i="4"/>
  <c r="N568" i="4"/>
  <c r="M568" i="4"/>
  <c r="P568" i="4"/>
  <c r="N68" i="4"/>
  <c r="P68" i="4"/>
  <c r="P635" i="4"/>
  <c r="N635" i="4"/>
  <c r="N873" i="4"/>
  <c r="P873" i="4"/>
  <c r="M873" i="4"/>
  <c r="P181" i="4"/>
  <c r="M181" i="4"/>
  <c r="N181" i="4"/>
  <c r="N829" i="4"/>
  <c r="P829" i="4"/>
  <c r="N357" i="4"/>
  <c r="M357" i="4"/>
  <c r="P569" i="4"/>
  <c r="N569" i="4"/>
  <c r="N652" i="4"/>
  <c r="P652" i="4"/>
  <c r="P636" i="4"/>
  <c r="N636" i="4"/>
  <c r="N707" i="4"/>
  <c r="P707" i="4"/>
  <c r="M519" i="4"/>
  <c r="P519" i="4"/>
  <c r="N519" i="4"/>
  <c r="N731" i="4"/>
  <c r="P731" i="4"/>
  <c r="P995" i="4"/>
  <c r="N995" i="4"/>
  <c r="N64" i="4"/>
  <c r="P64" i="4"/>
  <c r="P726" i="4"/>
  <c r="N726" i="4"/>
  <c r="N939" i="4"/>
  <c r="P939" i="4"/>
  <c r="N274" i="4"/>
  <c r="P274" i="4"/>
  <c r="P106" i="4"/>
  <c r="N106" i="4"/>
  <c r="P763" i="4"/>
  <c r="N763" i="4"/>
  <c r="N240" i="4"/>
  <c r="P240" i="4"/>
  <c r="N439" i="4"/>
  <c r="P439" i="4"/>
  <c r="N972" i="4"/>
  <c r="P972" i="4"/>
  <c r="N861" i="4"/>
  <c r="P861" i="4"/>
  <c r="N206" i="4"/>
  <c r="P206" i="4"/>
  <c r="N470" i="4"/>
  <c r="M282" i="4"/>
  <c r="M841" i="4"/>
  <c r="P166" i="4"/>
  <c r="M935" i="4"/>
  <c r="N912" i="4"/>
  <c r="P248" i="4"/>
  <c r="M237" i="4"/>
  <c r="N74" i="4"/>
  <c r="M152" i="4"/>
  <c r="P153" i="4"/>
  <c r="M180" i="4"/>
  <c r="M36" i="4"/>
  <c r="M71" i="4"/>
  <c r="M901" i="4"/>
  <c r="N238" i="4"/>
  <c r="M481" i="4"/>
  <c r="M604" i="4"/>
  <c r="N299" i="4"/>
  <c r="M340" i="4"/>
  <c r="N178" i="4"/>
  <c r="P303" i="4"/>
  <c r="O303" i="4"/>
  <c r="N145" i="4"/>
  <c r="M898" i="4"/>
  <c r="P866" i="4"/>
  <c r="P764" i="4"/>
  <c r="P926" i="4"/>
  <c r="P234" i="4"/>
  <c r="M363" i="4"/>
  <c r="N681" i="4"/>
  <c r="M414" i="4"/>
  <c r="N450" i="4"/>
  <c r="N817" i="4"/>
  <c r="P527" i="4"/>
  <c r="P894" i="4"/>
  <c r="N894" i="4"/>
  <c r="P662" i="4"/>
  <c r="M662" i="4"/>
  <c r="N662" i="4"/>
  <c r="M174" i="4"/>
  <c r="N174" i="4"/>
  <c r="P174" i="4"/>
  <c r="N691" i="4"/>
  <c r="P691" i="4"/>
  <c r="N677" i="4"/>
  <c r="P677" i="4"/>
  <c r="P484" i="4"/>
  <c r="N484" i="4"/>
  <c r="P921" i="4"/>
  <c r="M921" i="4"/>
  <c r="N921" i="4"/>
  <c r="N815" i="4"/>
  <c r="M815" i="4"/>
  <c r="P815" i="4"/>
  <c r="N700" i="4"/>
  <c r="P700" i="4"/>
  <c r="P682" i="4"/>
  <c r="N682" i="4"/>
  <c r="N790" i="4"/>
  <c r="P790" i="4"/>
  <c r="N175" i="4"/>
  <c r="M175" i="4"/>
  <c r="P434" i="4"/>
  <c r="M434" i="4"/>
  <c r="N537" i="4"/>
  <c r="M537" i="4"/>
  <c r="P537" i="4"/>
  <c r="N602" i="4"/>
  <c r="P602" i="4"/>
  <c r="N846" i="4"/>
  <c r="M846" i="4"/>
  <c r="P846" i="4"/>
  <c r="M699" i="4"/>
  <c r="N699" i="4"/>
  <c r="N930" i="4"/>
  <c r="P930" i="4"/>
  <c r="M930" i="4"/>
  <c r="N623" i="4"/>
  <c r="P623" i="4"/>
  <c r="M466" i="4"/>
  <c r="P466" i="4"/>
  <c r="N750" i="4"/>
  <c r="P750" i="4"/>
  <c r="M616" i="4"/>
  <c r="P616" i="4"/>
  <c r="N616" i="4"/>
  <c r="P712" i="4"/>
  <c r="N712" i="4"/>
  <c r="N554" i="4"/>
  <c r="M554" i="4"/>
  <c r="P554" i="4"/>
  <c r="P371" i="4"/>
  <c r="N371" i="4"/>
  <c r="N838" i="4"/>
  <c r="P838" i="4"/>
  <c r="P858" i="4"/>
  <c r="N858" i="4"/>
  <c r="P765" i="4"/>
  <c r="N765" i="4"/>
  <c r="N445" i="4"/>
  <c r="P445" i="4"/>
  <c r="N497" i="4"/>
  <c r="P497" i="4"/>
  <c r="P348" i="4"/>
  <c r="N348" i="4"/>
  <c r="N389" i="4"/>
  <c r="P389" i="4"/>
  <c r="P119" i="4"/>
  <c r="N119" i="4"/>
  <c r="P476" i="4"/>
  <c r="N476" i="4"/>
  <c r="N669" i="4"/>
  <c r="P669" i="4"/>
  <c r="P713" i="4"/>
  <c r="N713" i="4"/>
  <c r="P689" i="4"/>
  <c r="N689" i="4"/>
  <c r="N531" i="4"/>
  <c r="P531" i="4"/>
  <c r="N75" i="4"/>
  <c r="P75" i="4"/>
  <c r="N828" i="4"/>
  <c r="P828" i="4"/>
  <c r="P28" i="4"/>
  <c r="N28" i="4"/>
  <c r="P207" i="4"/>
  <c r="M207" i="4"/>
  <c r="N207" i="4"/>
  <c r="M690" i="4"/>
  <c r="N690" i="4"/>
  <c r="M517" i="4"/>
  <c r="N517" i="4"/>
  <c r="M478" i="4"/>
  <c r="N478" i="4"/>
  <c r="P478" i="4"/>
  <c r="M977" i="4"/>
  <c r="N977" i="4"/>
  <c r="P977" i="4"/>
  <c r="N311" i="4"/>
  <c r="M311" i="4"/>
  <c r="P311" i="4"/>
  <c r="P670" i="4"/>
  <c r="M670" i="4"/>
  <c r="N670" i="4"/>
  <c r="N938" i="4"/>
  <c r="P938" i="4"/>
  <c r="P266" i="4"/>
  <c r="N266" i="4"/>
  <c r="N105" i="4"/>
  <c r="P105" i="4"/>
  <c r="N396" i="4"/>
  <c r="P396" i="4"/>
  <c r="N629" i="4"/>
  <c r="P629" i="4"/>
  <c r="N970" i="4"/>
  <c r="P970" i="4"/>
  <c r="P289" i="4"/>
  <c r="N289" i="4"/>
  <c r="P443" i="4"/>
  <c r="N443" i="4"/>
  <c r="N205" i="4"/>
  <c r="P205" i="4"/>
  <c r="N160" i="4"/>
  <c r="P160" i="4"/>
  <c r="N86" i="4"/>
  <c r="P86" i="4"/>
  <c r="N38" i="4"/>
  <c r="P38" i="4"/>
  <c r="M155" i="4"/>
  <c r="P94" i="4"/>
  <c r="O166" i="4"/>
  <c r="M766" i="4"/>
  <c r="P924" i="4"/>
  <c r="O248" i="4"/>
  <c r="O153" i="4"/>
  <c r="P949" i="4"/>
  <c r="M925" i="4"/>
  <c r="P889" i="4"/>
  <c r="M263" i="4"/>
  <c r="M238" i="4"/>
  <c r="M156" i="4"/>
  <c r="M299" i="4"/>
  <c r="M852" i="4"/>
  <c r="O852" i="4"/>
  <c r="N143" i="4"/>
  <c r="P927" i="4"/>
  <c r="M252" i="4"/>
  <c r="M178" i="4"/>
  <c r="M145" i="4"/>
  <c r="P840" i="4"/>
  <c r="O642" i="4"/>
  <c r="M642" i="4"/>
  <c r="N926" i="4"/>
  <c r="N57" i="4"/>
  <c r="M513" i="4"/>
  <c r="N701" i="4"/>
  <c r="M681" i="4"/>
  <c r="P414" i="4"/>
  <c r="P84" i="4"/>
  <c r="M84" i="4"/>
  <c r="P451" i="4"/>
  <c r="M786" i="4"/>
  <c r="M450" i="4"/>
  <c r="O450" i="4"/>
  <c r="M314" i="4"/>
  <c r="O314" i="4"/>
  <c r="N387" i="4"/>
  <c r="M431" i="4"/>
  <c r="M597" i="4"/>
  <c r="N394" i="4"/>
  <c r="M394" i="4"/>
  <c r="P394" i="4"/>
  <c r="M918" i="4"/>
  <c r="N918" i="4"/>
  <c r="M550" i="4"/>
  <c r="N550" i="4"/>
  <c r="N454" i="4"/>
  <c r="P454" i="4"/>
  <c r="N398" i="4"/>
  <c r="P398" i="4"/>
  <c r="N649" i="4"/>
  <c r="P649" i="4"/>
  <c r="N528" i="4"/>
  <c r="P528" i="4"/>
  <c r="N62" i="4"/>
  <c r="P62" i="4"/>
  <c r="N831" i="4"/>
  <c r="P831" i="4"/>
  <c r="P667" i="4"/>
  <c r="N667" i="4"/>
  <c r="P711" i="4"/>
  <c r="N711" i="4"/>
  <c r="N447" i="4"/>
  <c r="P447" i="4"/>
  <c r="P704" i="4"/>
  <c r="N704" i="4"/>
  <c r="P860" i="4"/>
  <c r="M860" i="4"/>
  <c r="N860" i="4"/>
  <c r="N327" i="4"/>
  <c r="M327" i="4"/>
  <c r="P327" i="4"/>
  <c r="P480" i="4"/>
  <c r="M480" i="4"/>
  <c r="N480" i="4"/>
  <c r="N606" i="4"/>
  <c r="P606" i="4"/>
  <c r="P169" i="4"/>
  <c r="N169" i="4"/>
  <c r="N428" i="4"/>
  <c r="P428" i="4"/>
  <c r="P328" i="4"/>
  <c r="M328" i="4"/>
  <c r="N328" i="4"/>
  <c r="N347" i="4"/>
  <c r="P347" i="4"/>
  <c r="N615" i="4"/>
  <c r="P615" i="4"/>
  <c r="N587" i="4"/>
  <c r="P587" i="4"/>
  <c r="N650" i="4"/>
  <c r="P650" i="4"/>
  <c r="N631" i="4"/>
  <c r="P631" i="4"/>
  <c r="N509" i="4"/>
  <c r="P509" i="4"/>
  <c r="M509" i="4"/>
  <c r="P562" i="4"/>
  <c r="N562" i="4"/>
  <c r="N717" i="4"/>
  <c r="P717" i="4"/>
  <c r="P871" i="4"/>
  <c r="M871" i="4"/>
  <c r="N871" i="4"/>
  <c r="N743" i="4"/>
  <c r="P743" i="4"/>
  <c r="N810" i="4"/>
  <c r="P810" i="4"/>
  <c r="N934" i="4"/>
  <c r="M934" i="4"/>
  <c r="P934" i="4"/>
  <c r="N90" i="4"/>
  <c r="P90" i="4"/>
  <c r="N355" i="4"/>
  <c r="P355" i="4"/>
  <c r="N694" i="4"/>
  <c r="P694" i="4"/>
  <c r="N663" i="4"/>
  <c r="P663" i="4"/>
  <c r="P907" i="4"/>
  <c r="N907" i="4"/>
  <c r="P9" i="4"/>
  <c r="N9" i="4"/>
  <c r="M714" i="4"/>
  <c r="N714" i="4"/>
  <c r="N687" i="4"/>
  <c r="P687" i="4"/>
  <c r="M687" i="4"/>
  <c r="N968" i="4"/>
  <c r="P968" i="4"/>
  <c r="M878" i="4"/>
  <c r="P878" i="4"/>
  <c r="N878" i="4"/>
  <c r="P204" i="4"/>
  <c r="N204" i="4"/>
  <c r="P149" i="4"/>
  <c r="N149" i="4"/>
  <c r="N32" i="4"/>
  <c r="P32" i="4"/>
  <c r="M855" i="4"/>
  <c r="P757" i="4"/>
  <c r="M826" i="4"/>
  <c r="P754" i="4"/>
  <c r="M14" i="4"/>
  <c r="N73" i="4"/>
  <c r="M728" i="4"/>
  <c r="N611" i="4"/>
  <c r="O949" i="4"/>
  <c r="O889" i="4"/>
  <c r="P666" i="4"/>
  <c r="M403" i="4"/>
  <c r="P498" i="4"/>
  <c r="M151" i="4"/>
  <c r="M143" i="4"/>
  <c r="M903" i="4"/>
  <c r="P304" i="4"/>
  <c r="N144" i="4"/>
  <c r="M146" i="4"/>
  <c r="P910" i="4"/>
  <c r="M764" i="4"/>
  <c r="P890" i="4"/>
  <c r="M57" i="4"/>
  <c r="P455" i="4"/>
  <c r="M701" i="4"/>
  <c r="M247" i="4"/>
  <c r="N617" i="4"/>
  <c r="N451" i="4"/>
  <c r="N186" i="4"/>
  <c r="P217" i="4"/>
  <c r="M217" i="4"/>
  <c r="O217" i="4"/>
  <c r="O96" i="4"/>
  <c r="M96" i="4"/>
  <c r="N573" i="4"/>
  <c r="N425" i="4"/>
  <c r="M686" i="4"/>
  <c r="N534" i="4"/>
  <c r="M534" i="4"/>
  <c r="P534" i="4"/>
  <c r="N247" i="4"/>
  <c r="P247" i="4"/>
  <c r="M821" i="4"/>
  <c r="N821" i="4"/>
  <c r="N136" i="4"/>
  <c r="P136" i="4"/>
  <c r="N885" i="4"/>
  <c r="P885" i="4"/>
  <c r="N196" i="4"/>
  <c r="P196" i="4"/>
  <c r="N844" i="4"/>
  <c r="P844" i="4"/>
  <c r="N453" i="4"/>
  <c r="P453" i="4"/>
  <c r="N279" i="4"/>
  <c r="P279" i="4"/>
  <c r="N739" i="4"/>
  <c r="P739" i="4"/>
  <c r="P433" i="4"/>
  <c r="N433" i="4"/>
  <c r="N605" i="4"/>
  <c r="P605" i="4"/>
  <c r="N109" i="4"/>
  <c r="M109" i="4"/>
  <c r="M708" i="4"/>
  <c r="N708" i="4"/>
  <c r="N378" i="4"/>
  <c r="M378" i="4"/>
  <c r="P378" i="4"/>
  <c r="M645" i="4"/>
  <c r="N645" i="4"/>
  <c r="P645" i="4"/>
  <c r="N121" i="4"/>
  <c r="P121" i="4"/>
  <c r="M121" i="4"/>
  <c r="N323" i="4"/>
  <c r="P323" i="4"/>
  <c r="P116" i="4"/>
  <c r="N116" i="4"/>
  <c r="N612" i="4"/>
  <c r="P612" i="4"/>
  <c r="N584" i="4"/>
  <c r="P584" i="4"/>
  <c r="N444" i="4"/>
  <c r="P444" i="4"/>
  <c r="N372" i="4"/>
  <c r="P372" i="4"/>
  <c r="N730" i="4"/>
  <c r="P730" i="4"/>
  <c r="P65" i="4"/>
  <c r="N65" i="4"/>
  <c r="P601" i="4"/>
  <c r="N601" i="4"/>
  <c r="N989" i="4"/>
  <c r="P989" i="4"/>
  <c r="N126" i="4"/>
  <c r="M126" i="4"/>
  <c r="P126" i="4"/>
  <c r="N24" i="4"/>
  <c r="M24" i="4"/>
  <c r="P767" i="4"/>
  <c r="N767" i="4"/>
  <c r="N61" i="4"/>
  <c r="P61" i="4"/>
  <c r="N78" i="4"/>
  <c r="P78" i="4"/>
  <c r="P966" i="4"/>
  <c r="N966" i="4"/>
  <c r="N477" i="4"/>
  <c r="P477" i="4"/>
  <c r="N203" i="4"/>
  <c r="P203" i="4"/>
  <c r="P879" i="4"/>
  <c r="M842" i="4"/>
  <c r="N94" i="4"/>
  <c r="P210" i="4"/>
  <c r="N924" i="4"/>
  <c r="M796" i="4"/>
  <c r="P60" i="4"/>
  <c r="M73" i="4"/>
  <c r="M611" i="4"/>
  <c r="N251" i="4"/>
  <c r="M422" i="4"/>
  <c r="N772" i="4"/>
  <c r="N410" i="4"/>
  <c r="M298" i="4"/>
  <c r="O298" i="4"/>
  <c r="M927" i="4"/>
  <c r="N239" i="4"/>
  <c r="P27" i="4"/>
  <c r="M306" i="4"/>
  <c r="P300" i="4"/>
  <c r="N910" i="4"/>
  <c r="M866" i="4"/>
  <c r="N837" i="4"/>
  <c r="P950" i="4"/>
  <c r="M234" i="4"/>
  <c r="N455" i="4"/>
  <c r="P760" i="4"/>
  <c r="O760" i="4"/>
  <c r="M186" i="4"/>
  <c r="N395" i="4"/>
  <c r="M467" i="4"/>
  <c r="M761" i="4"/>
  <c r="N466" i="4"/>
  <c r="M732" i="4"/>
  <c r="P281" i="4"/>
  <c r="N281" i="4"/>
  <c r="M452" i="4"/>
  <c r="N452" i="4"/>
  <c r="M802" i="4"/>
  <c r="N802" i="4"/>
  <c r="P802" i="4"/>
  <c r="N374" i="4"/>
  <c r="M374" i="4"/>
  <c r="N579" i="4"/>
  <c r="P579" i="4"/>
  <c r="N748" i="4"/>
  <c r="P748" i="4"/>
  <c r="M115" i="4"/>
  <c r="N115" i="4"/>
  <c r="N722" i="4"/>
  <c r="P722" i="4"/>
  <c r="P808" i="4"/>
  <c r="N808" i="4"/>
  <c r="N607" i="4"/>
  <c r="P607" i="4"/>
  <c r="M607" i="4"/>
  <c r="N582" i="4"/>
  <c r="P582" i="4"/>
  <c r="N529" i="4"/>
  <c r="P529" i="4"/>
  <c r="N349" i="4"/>
  <c r="P349" i="4"/>
  <c r="N212" i="4"/>
  <c r="P212" i="4"/>
  <c r="P862" i="4"/>
  <c r="M862" i="4"/>
  <c r="N862" i="4"/>
  <c r="P911" i="4"/>
  <c r="N911" i="4"/>
  <c r="N791" i="4"/>
  <c r="P791" i="4"/>
  <c r="N358" i="4"/>
  <c r="P358" i="4"/>
  <c r="P376" i="4"/>
  <c r="M376" i="4"/>
  <c r="N376" i="4"/>
  <c r="M768" i="4"/>
  <c r="N768" i="4"/>
  <c r="P768" i="4"/>
  <c r="N632" i="4"/>
  <c r="P632" i="4"/>
  <c r="N354" i="4"/>
  <c r="P354" i="4"/>
  <c r="P567" i="4"/>
  <c r="N567" i="4"/>
  <c r="P987" i="4"/>
  <c r="N987" i="4"/>
  <c r="P277" i="4"/>
  <c r="N277" i="4"/>
  <c r="N809" i="4"/>
  <c r="P809" i="4"/>
  <c r="N905" i="4"/>
  <c r="P905" i="4"/>
  <c r="N255" i="4"/>
  <c r="P255" i="4"/>
  <c r="N940" i="4"/>
  <c r="P940" i="4"/>
  <c r="N592" i="4"/>
  <c r="P592" i="4"/>
  <c r="N555" i="4"/>
  <c r="P555" i="4"/>
  <c r="P495" i="4"/>
  <c r="N495" i="4"/>
  <c r="P309" i="4"/>
  <c r="N309" i="4"/>
  <c r="N227" i="4"/>
  <c r="P227" i="4"/>
  <c r="N138" i="4"/>
  <c r="P138" i="4"/>
  <c r="P469" i="4"/>
  <c r="M385" i="4"/>
  <c r="P72" i="4"/>
  <c r="M900" i="4"/>
  <c r="P15" i="4"/>
  <c r="P807" i="4"/>
  <c r="M673" i="4"/>
  <c r="O673" i="4"/>
  <c r="M251" i="4"/>
  <c r="M772" i="4"/>
  <c r="M666" i="4"/>
  <c r="M498" i="4"/>
  <c r="M410" i="4"/>
  <c r="P296" i="4"/>
  <c r="N262" i="4"/>
  <c r="M304" i="4"/>
  <c r="P886" i="4"/>
  <c r="N865" i="4"/>
  <c r="M837" i="4"/>
  <c r="P575" i="4"/>
  <c r="M575" i="4"/>
  <c r="M950" i="4"/>
  <c r="O324" i="4"/>
  <c r="M324" i="4"/>
  <c r="P771" i="4"/>
  <c r="N788" i="4"/>
  <c r="N735" i="4"/>
  <c r="M484" i="4"/>
  <c r="O484" i="4"/>
  <c r="P66" i="4"/>
  <c r="P194" i="4"/>
  <c r="M420" i="4"/>
  <c r="M321" i="4"/>
  <c r="N201" i="4"/>
  <c r="P201" i="4"/>
  <c r="M485" i="4"/>
  <c r="N485" i="4"/>
  <c r="P283" i="4"/>
  <c r="M283" i="4"/>
  <c r="N283" i="4"/>
  <c r="P676" i="4"/>
  <c r="N676" i="4"/>
  <c r="N875" i="4"/>
  <c r="M875" i="4"/>
  <c r="P875" i="4"/>
  <c r="N317" i="4"/>
  <c r="P317" i="4"/>
  <c r="P25" i="4"/>
  <c r="N25" i="4"/>
  <c r="M159" i="4"/>
  <c r="N159" i="4"/>
  <c r="N111" i="4"/>
  <c r="M111" i="4"/>
  <c r="P34" i="4"/>
  <c r="N34" i="4"/>
  <c r="N511" i="4"/>
  <c r="P511" i="4"/>
  <c r="M784" i="4"/>
  <c r="N784" i="4"/>
  <c r="P784" i="4"/>
  <c r="N474" i="4"/>
  <c r="M474" i="4"/>
  <c r="P474" i="4"/>
  <c r="N286" i="4"/>
  <c r="P286" i="4"/>
  <c r="M833" i="4"/>
  <c r="N833" i="4"/>
  <c r="N614" i="4"/>
  <c r="P614" i="4"/>
  <c r="N213" i="4"/>
  <c r="P213" i="4"/>
  <c r="P753" i="4"/>
  <c r="N753" i="4"/>
  <c r="P335" i="4"/>
  <c r="M335" i="4"/>
  <c r="N335" i="4"/>
  <c r="M626" i="4"/>
  <c r="N626" i="4"/>
  <c r="N799" i="4"/>
  <c r="P799" i="4"/>
  <c r="P654" i="4"/>
  <c r="N654" i="4"/>
  <c r="N487" i="4"/>
  <c r="P487" i="4"/>
  <c r="P637" i="4"/>
  <c r="N637" i="4"/>
  <c r="N870" i="4"/>
  <c r="P870" i="4"/>
  <c r="N515" i="4"/>
  <c r="P515" i="4"/>
  <c r="N80" i="4"/>
  <c r="P80" i="4"/>
  <c r="P384" i="4"/>
  <c r="N384" i="4"/>
  <c r="M664" i="4"/>
  <c r="P664" i="4"/>
  <c r="N664" i="4"/>
  <c r="P533" i="4"/>
  <c r="M533" i="4"/>
  <c r="N533" i="4"/>
  <c r="N514" i="4"/>
  <c r="M514" i="4"/>
  <c r="P514" i="4"/>
  <c r="N946" i="4"/>
  <c r="P946" i="4"/>
  <c r="P506" i="4"/>
  <c r="N506" i="4"/>
  <c r="P330" i="4"/>
  <c r="N330" i="4"/>
  <c r="M330" i="4"/>
  <c r="N427" i="4"/>
  <c r="P427" i="4"/>
  <c r="N104" i="4"/>
  <c r="P104" i="4"/>
  <c r="M104" i="4"/>
  <c r="P814" i="4"/>
  <c r="N814" i="4"/>
  <c r="N675" i="4"/>
  <c r="M675" i="4"/>
  <c r="M695" i="4"/>
  <c r="N695" i="4"/>
  <c r="N53" i="4"/>
  <c r="P53" i="4"/>
  <c r="P792" i="4"/>
  <c r="N792" i="4"/>
  <c r="N769" i="4"/>
  <c r="P769" i="4"/>
  <c r="P589" i="4"/>
  <c r="N589" i="4"/>
  <c r="N54" i="4"/>
  <c r="P54" i="4"/>
  <c r="M508" i="4"/>
  <c r="N508" i="4"/>
  <c r="P508" i="4"/>
  <c r="P393" i="4"/>
  <c r="N393" i="4"/>
  <c r="N55" i="4"/>
  <c r="P55" i="4"/>
  <c r="P267" i="4"/>
  <c r="N267" i="4"/>
  <c r="N366" i="4"/>
  <c r="P366" i="4"/>
  <c r="P63" i="4"/>
  <c r="M63" i="4"/>
  <c r="N63" i="4"/>
  <c r="P892" i="4"/>
  <c r="N892" i="4"/>
  <c r="N243" i="4"/>
  <c r="P243" i="4"/>
  <c r="M243" i="4"/>
  <c r="N273" i="4"/>
  <c r="P273" i="4"/>
  <c r="N341" i="4"/>
  <c r="P341" i="4"/>
  <c r="N438" i="4"/>
  <c r="P438" i="4"/>
  <c r="P962" i="4"/>
  <c r="N962" i="4"/>
  <c r="P226" i="4"/>
  <c r="N226" i="4"/>
  <c r="N164" i="4"/>
  <c r="P164" i="4"/>
  <c r="N135" i="4"/>
  <c r="P135" i="4"/>
  <c r="P44" i="4"/>
  <c r="N44" i="4"/>
  <c r="M849" i="4"/>
  <c r="N879" i="4"/>
  <c r="N210" i="4"/>
  <c r="M948" i="4"/>
  <c r="M779" i="4"/>
  <c r="N60" i="4"/>
  <c r="P672" i="4"/>
  <c r="P936" i="4"/>
  <c r="M496" i="4"/>
  <c r="O496" i="4"/>
  <c r="N296" i="4"/>
  <c r="M142" i="4"/>
  <c r="N893" i="4"/>
  <c r="M262" i="4"/>
  <c r="M27" i="4"/>
  <c r="M300" i="4"/>
  <c r="N147" i="4"/>
  <c r="N235" i="4"/>
  <c r="P820" i="4"/>
  <c r="N914" i="4"/>
  <c r="P76" i="4"/>
  <c r="P512" i="4"/>
  <c r="N771" i="4"/>
  <c r="M574" i="4"/>
  <c r="M788" i="4"/>
  <c r="M735" i="4"/>
  <c r="P411" i="4"/>
  <c r="M66" i="4"/>
  <c r="P834" i="4"/>
  <c r="M682" i="4"/>
  <c r="M580" i="4"/>
  <c r="P397" i="4"/>
  <c r="N434" i="4"/>
  <c r="P314" i="4"/>
  <c r="N314" i="4"/>
  <c r="M678" i="4"/>
  <c r="N678" i="4"/>
  <c r="M755" i="4"/>
  <c r="N755" i="4"/>
  <c r="N261" i="4"/>
  <c r="M261" i="4"/>
  <c r="N553" i="4"/>
  <c r="P553" i="4"/>
  <c r="N720" i="4"/>
  <c r="M720" i="4"/>
  <c r="P720" i="4"/>
  <c r="P400" i="4"/>
  <c r="N400" i="4"/>
  <c r="N516" i="4"/>
  <c r="P516" i="4"/>
  <c r="N869" i="4"/>
  <c r="P869" i="4"/>
  <c r="N369" i="4"/>
  <c r="P369" i="4"/>
  <c r="P173" i="4"/>
  <c r="N173" i="4"/>
  <c r="P864" i="4"/>
  <c r="M864" i="4"/>
  <c r="N864" i="4"/>
  <c r="N648" i="4"/>
  <c r="P648" i="4"/>
  <c r="N382" i="4"/>
  <c r="P382" i="4"/>
  <c r="P634" i="4"/>
  <c r="N634" i="4"/>
  <c r="N725" i="4"/>
  <c r="M725" i="4"/>
  <c r="N375" i="4"/>
  <c r="P375" i="4"/>
  <c r="N825" i="4"/>
  <c r="P825" i="4"/>
  <c r="N490" i="4"/>
  <c r="P490" i="4"/>
  <c r="N613" i="4"/>
  <c r="P613" i="4"/>
  <c r="M392" i="4"/>
  <c r="N392" i="4"/>
  <c r="M983" i="4"/>
  <c r="N983" i="4"/>
  <c r="P983" i="4"/>
  <c r="N52" i="4"/>
  <c r="P52" i="4"/>
  <c r="P259" i="4"/>
  <c r="N259" i="4"/>
  <c r="M91" i="4"/>
  <c r="P91" i="4"/>
  <c r="N91" i="4"/>
  <c r="N916" i="4"/>
  <c r="M916" i="4"/>
  <c r="P916" i="4"/>
  <c r="N265" i="4"/>
  <c r="P265" i="4"/>
  <c r="N154" i="4"/>
  <c r="M154" i="4"/>
  <c r="N199" i="4"/>
  <c r="P199" i="4"/>
  <c r="N316" i="4"/>
  <c r="P316" i="4"/>
  <c r="N593" i="4"/>
  <c r="P593" i="4"/>
  <c r="N272" i="4"/>
  <c r="P272" i="4"/>
  <c r="M272" i="4"/>
  <c r="N225" i="4"/>
  <c r="P225" i="4"/>
  <c r="N89" i="4"/>
  <c r="P89" i="4"/>
  <c r="M93" i="4"/>
  <c r="O935" i="4"/>
  <c r="M185" i="4"/>
  <c r="O180" i="4"/>
  <c r="O36" i="4"/>
  <c r="M610" i="4"/>
  <c r="O901" i="4"/>
  <c r="O340" i="4"/>
  <c r="N915" i="4"/>
  <c r="N305" i="4"/>
  <c r="M147" i="4"/>
  <c r="P933" i="4"/>
  <c r="M235" i="4"/>
  <c r="M914" i="4"/>
  <c r="N787" i="4"/>
  <c r="M457" i="4"/>
  <c r="P449" i="4"/>
  <c r="M449" i="4"/>
  <c r="P399" i="4"/>
  <c r="M834" i="4"/>
  <c r="M603" i="4"/>
  <c r="M845" i="4"/>
  <c r="M700" i="4"/>
  <c r="M362" i="4"/>
  <c r="P727" i="4"/>
  <c r="M433" i="4"/>
  <c r="O433" i="4"/>
  <c r="M799" i="4"/>
  <c r="P590" i="4"/>
  <c r="M590" i="4"/>
  <c r="O590" i="4"/>
  <c r="M765" i="4"/>
  <c r="O765" i="4"/>
  <c r="O704" i="4"/>
  <c r="M704" i="4"/>
  <c r="P170" i="4"/>
  <c r="O170" i="4"/>
  <c r="M170" i="4"/>
  <c r="M830" i="4"/>
  <c r="M913" i="4"/>
  <c r="M284" i="4"/>
  <c r="P144" i="4"/>
  <c r="M902" i="4"/>
  <c r="M408" i="4"/>
  <c r="M622" i="4"/>
  <c r="O66" i="4"/>
  <c r="M194" i="4"/>
  <c r="P420" i="4"/>
  <c r="P189" i="4"/>
  <c r="M189" i="4"/>
  <c r="P362" i="4"/>
  <c r="O362" i="4"/>
  <c r="M623" i="4"/>
  <c r="M750" i="4"/>
  <c r="M817" i="4"/>
  <c r="M727" i="4"/>
  <c r="O727" i="4"/>
  <c r="P561" i="4"/>
  <c r="M44" i="4"/>
  <c r="O44" i="4"/>
  <c r="M941" i="4"/>
  <c r="M302" i="4"/>
  <c r="M922" i="4"/>
  <c r="M618" i="4"/>
  <c r="P574" i="4"/>
  <c r="M894" i="4"/>
  <c r="P761" i="4"/>
  <c r="P415" i="4"/>
  <c r="M415" i="4"/>
  <c r="M11" i="4"/>
  <c r="O11" i="4"/>
  <c r="M583" i="4"/>
  <c r="O627" i="4"/>
  <c r="M627" i="4"/>
  <c r="M753" i="4"/>
  <c r="P580" i="4"/>
  <c r="O580" i="4"/>
  <c r="M527" i="4"/>
  <c r="M313" i="4"/>
  <c r="M223" i="4"/>
  <c r="M382" i="4"/>
  <c r="O382" i="4"/>
  <c r="M570" i="4"/>
  <c r="M416" i="4"/>
  <c r="M843" i="4"/>
  <c r="P845" i="4"/>
  <c r="O845" i="4"/>
  <c r="P816" i="4"/>
  <c r="M816" i="4"/>
  <c r="M811" i="4"/>
  <c r="M398" i="4"/>
  <c r="M671" i="4"/>
  <c r="M685" i="4"/>
  <c r="P312" i="4"/>
  <c r="O791" i="4"/>
  <c r="M791" i="4"/>
  <c r="O136" i="4"/>
  <c r="M136" i="4"/>
  <c r="O885" i="4"/>
  <c r="M885" i="4"/>
  <c r="P261" i="4"/>
  <c r="O261" i="4"/>
  <c r="O682" i="4"/>
  <c r="M435" i="4"/>
  <c r="P110" i="4"/>
  <c r="M369" i="4"/>
  <c r="O369" i="4"/>
  <c r="M339" i="4"/>
  <c r="M271" i="4"/>
  <c r="M97" i="4"/>
  <c r="P893" i="4"/>
  <c r="P239" i="4"/>
  <c r="P953" i="4"/>
  <c r="M297" i="4"/>
  <c r="P549" i="4"/>
  <c r="M399" i="4"/>
  <c r="P678" i="4"/>
  <c r="O678" i="4"/>
  <c r="M602" i="4"/>
  <c r="M942" i="4"/>
  <c r="P918" i="4"/>
  <c r="O918" i="4"/>
  <c r="M454" i="4"/>
  <c r="P187" i="4"/>
  <c r="M187" i="4"/>
  <c r="P175" i="4"/>
  <c r="P708" i="4"/>
  <c r="O708" i="4"/>
  <c r="M487" i="4"/>
  <c r="M173" i="4"/>
  <c r="P467" i="4"/>
  <c r="O467" i="4"/>
  <c r="P749" i="4"/>
  <c r="P641" i="4"/>
  <c r="M641" i="4"/>
  <c r="P732" i="4"/>
  <c r="O400" i="4"/>
  <c r="M400" i="4"/>
  <c r="O665" i="4"/>
  <c r="M665" i="4"/>
  <c r="O511" i="4"/>
  <c r="M511" i="4"/>
  <c r="O453" i="4"/>
  <c r="M453" i="4"/>
  <c r="P740" i="4"/>
  <c r="M605" i="4"/>
  <c r="M654" i="4"/>
  <c r="O654" i="4"/>
  <c r="P786" i="4"/>
  <c r="O843" i="4"/>
  <c r="P550" i="4"/>
  <c r="P452" i="4"/>
  <c r="M425" i="4"/>
  <c r="M790" i="4"/>
  <c r="O213" i="4"/>
  <c r="M213" i="4"/>
  <c r="M609" i="4"/>
  <c r="M456" i="4"/>
  <c r="P724" i="4"/>
  <c r="M724" i="4"/>
  <c r="M722" i="4"/>
  <c r="O722" i="4"/>
  <c r="P729" i="4"/>
  <c r="O729" i="4"/>
  <c r="M729" i="4"/>
  <c r="M710" i="4"/>
  <c r="M946" i="4"/>
  <c r="O946" i="4"/>
  <c r="P98" i="4"/>
  <c r="O712" i="4"/>
  <c r="M712" i="4"/>
  <c r="P543" i="4"/>
  <c r="M711" i="4"/>
  <c r="O579" i="4"/>
  <c r="M579" i="4"/>
  <c r="M565" i="4"/>
  <c r="M644" i="4"/>
  <c r="M497" i="4"/>
  <c r="M348" i="4"/>
  <c r="O347" i="4"/>
  <c r="M347" i="4"/>
  <c r="M538" i="4"/>
  <c r="P638" i="4"/>
  <c r="P395" i="4"/>
  <c r="P755" i="4"/>
  <c r="M279" i="4"/>
  <c r="M853" i="4"/>
  <c r="M320" i="4"/>
  <c r="M51" i="4"/>
  <c r="P803" i="4"/>
  <c r="O838" i="4"/>
  <c r="M838" i="4"/>
  <c r="M317" i="4"/>
  <c r="M858" i="4"/>
  <c r="O858" i="4"/>
  <c r="M705" i="4"/>
  <c r="M870" i="4"/>
  <c r="M648" i="4"/>
  <c r="P520" i="4"/>
  <c r="M520" i="4"/>
  <c r="M119" i="4"/>
  <c r="O615" i="4"/>
  <c r="M615" i="4"/>
  <c r="M353" i="4"/>
  <c r="P223" i="4"/>
  <c r="M677" i="4"/>
  <c r="O677" i="4"/>
  <c r="P464" i="4"/>
  <c r="O68" i="4"/>
  <c r="M68" i="4"/>
  <c r="P381" i="4"/>
  <c r="O487" i="4"/>
  <c r="M406" i="4"/>
  <c r="M118" i="4"/>
  <c r="M447" i="4"/>
  <c r="M293" i="4"/>
  <c r="P115" i="4"/>
  <c r="O115" i="4"/>
  <c r="P857" i="4"/>
  <c r="P292" i="4"/>
  <c r="M292" i="4"/>
  <c r="M814" i="4"/>
  <c r="P351" i="4"/>
  <c r="O351" i="4"/>
  <c r="M606" i="4"/>
  <c r="M384" i="4"/>
  <c r="M599" i="4"/>
  <c r="M808" i="4"/>
  <c r="P744" i="4"/>
  <c r="M744" i="4"/>
  <c r="O744" i="4"/>
  <c r="M516" i="4"/>
  <c r="M869" i="4"/>
  <c r="P781" i="4"/>
  <c r="O781" i="4"/>
  <c r="M652" i="4"/>
  <c r="M504" i="4"/>
  <c r="P706" i="4"/>
  <c r="M876" i="4"/>
  <c r="O671" i="4"/>
  <c r="M344" i="4"/>
  <c r="O711" i="4"/>
  <c r="M463" i="4"/>
  <c r="M752" i="4"/>
  <c r="M370" i="4"/>
  <c r="M494" i="4"/>
  <c r="M445" i="4"/>
  <c r="O173" i="4"/>
  <c r="O456" i="4"/>
  <c r="O428" i="4"/>
  <c r="M428" i="4"/>
  <c r="M691" i="4"/>
  <c r="M689" i="4"/>
  <c r="O689" i="4"/>
  <c r="M75" i="4"/>
  <c r="M707" i="4"/>
  <c r="M354" i="4"/>
  <c r="M171" i="4"/>
  <c r="M275" i="4"/>
  <c r="M371" i="4"/>
  <c r="M818" i="4"/>
  <c r="P124" i="4"/>
  <c r="P419" i="4"/>
  <c r="M723" i="4"/>
  <c r="M657" i="4"/>
  <c r="M637" i="4"/>
  <c r="M130" i="4"/>
  <c r="O631" i="4"/>
  <c r="M631" i="4"/>
  <c r="P675" i="4"/>
  <c r="O675" i="4"/>
  <c r="M586" i="4"/>
  <c r="O56" i="4"/>
  <c r="M56" i="4"/>
  <c r="M721" i="4"/>
  <c r="M917" i="4"/>
  <c r="O89" i="4"/>
  <c r="M89" i="4"/>
  <c r="M134" i="4"/>
  <c r="M646" i="4"/>
  <c r="M402" i="4"/>
  <c r="P671" i="4"/>
  <c r="M739" i="4"/>
  <c r="M137" i="4"/>
  <c r="M322" i="4"/>
  <c r="M423" i="4"/>
  <c r="M319" i="4"/>
  <c r="P456" i="4"/>
  <c r="M80" i="4"/>
  <c r="P532" i="4"/>
  <c r="M532" i="4"/>
  <c r="M323" i="4"/>
  <c r="M116" i="4"/>
  <c r="O669" i="4"/>
  <c r="M669" i="4"/>
  <c r="P404" i="4"/>
  <c r="M650" i="4"/>
  <c r="O582" i="4"/>
  <c r="M582" i="4"/>
  <c r="P373" i="4"/>
  <c r="P819" i="4"/>
  <c r="M819" i="4"/>
  <c r="M663" i="4"/>
  <c r="O663" i="4"/>
  <c r="M995" i="4"/>
  <c r="O995" i="4"/>
  <c r="O981" i="4"/>
  <c r="M981" i="4"/>
  <c r="M443" i="4"/>
  <c r="O443" i="4"/>
  <c r="M647" i="4"/>
  <c r="M358" i="4"/>
  <c r="M993" i="4"/>
  <c r="M372" i="4"/>
  <c r="M77" i="4"/>
  <c r="P557" i="4"/>
  <c r="M829" i="4"/>
  <c r="M991" i="4"/>
  <c r="M277" i="4"/>
  <c r="O277" i="4"/>
  <c r="O229" i="4"/>
  <c r="M229" i="4"/>
  <c r="M160" i="4"/>
  <c r="O160" i="4"/>
  <c r="M696" i="4"/>
  <c r="O696" i="4"/>
  <c r="M635" i="4"/>
  <c r="M256" i="4"/>
  <c r="M212" i="4"/>
  <c r="O212" i="4"/>
  <c r="M505" i="4"/>
  <c r="M694" i="4"/>
  <c r="P510" i="4"/>
  <c r="M584" i="4"/>
  <c r="M529" i="4"/>
  <c r="P859" i="4"/>
  <c r="M562" i="4"/>
  <c r="M349" i="4"/>
  <c r="M828" i="4"/>
  <c r="P357" i="4"/>
  <c r="M65" i="4"/>
  <c r="P566" i="4"/>
  <c r="M569" i="4"/>
  <c r="O358" i="4"/>
  <c r="M182" i="4"/>
  <c r="M393" i="4"/>
  <c r="O393" i="4"/>
  <c r="P228" i="4"/>
  <c r="M612" i="4"/>
  <c r="M633" i="4"/>
  <c r="P538" i="4"/>
  <c r="M427" i="4"/>
  <c r="P77" i="4"/>
  <c r="M291" i="4"/>
  <c r="M352" i="4"/>
  <c r="M730" i="4"/>
  <c r="M709" i="4"/>
  <c r="M541" i="4"/>
  <c r="M636" i="4"/>
  <c r="M655" i="4"/>
  <c r="M589" i="4"/>
  <c r="O354" i="4"/>
  <c r="O694" i="4"/>
  <c r="P993" i="4"/>
  <c r="O993" i="4"/>
  <c r="M987" i="4"/>
  <c r="M267" i="4"/>
  <c r="M905" i="4"/>
  <c r="M274" i="4"/>
  <c r="M255" i="4"/>
  <c r="M106" i="4"/>
  <c r="M341" i="4"/>
  <c r="O341" i="4"/>
  <c r="M887" i="4"/>
  <c r="P407" i="4"/>
  <c r="M585" i="4"/>
  <c r="O546" i="4"/>
  <c r="M546" i="4"/>
  <c r="M731" i="4"/>
  <c r="O731" i="4"/>
  <c r="M985" i="4"/>
  <c r="P658" i="4"/>
  <c r="P789" i="4"/>
  <c r="M205" i="4"/>
  <c r="O205" i="4"/>
  <c r="M86" i="4"/>
  <c r="O86" i="4"/>
  <c r="P39" i="4"/>
  <c r="M640" i="4"/>
  <c r="M651" i="4"/>
  <c r="O651" i="4"/>
  <c r="M726" i="4"/>
  <c r="O726" i="4"/>
  <c r="O892" i="4"/>
  <c r="M892" i="4"/>
  <c r="O266" i="4"/>
  <c r="M266" i="4"/>
  <c r="M105" i="4"/>
  <c r="O105" i="4"/>
  <c r="O9" i="4"/>
  <c r="M9" i="4"/>
  <c r="M970" i="4"/>
  <c r="M476" i="4"/>
  <c r="M810" i="4"/>
  <c r="M28" i="4"/>
  <c r="P530" i="4"/>
  <c r="M530" i="4"/>
  <c r="M460" i="4"/>
  <c r="M401" i="4"/>
  <c r="M391" i="4"/>
  <c r="M895" i="4"/>
  <c r="M259" i="4"/>
  <c r="O259" i="4"/>
  <c r="O366" i="4"/>
  <c r="M366" i="4"/>
  <c r="M938" i="4"/>
  <c r="O938" i="4"/>
  <c r="M396" i="4"/>
  <c r="P70" i="4"/>
  <c r="O968" i="4"/>
  <c r="M968" i="4"/>
  <c r="O204" i="4"/>
  <c r="M204" i="4"/>
  <c r="M163" i="4"/>
  <c r="M38" i="4"/>
  <c r="M236" i="4"/>
  <c r="O236" i="4"/>
  <c r="M90" i="4"/>
  <c r="M53" i="4"/>
  <c r="M632" i="4"/>
  <c r="M380" i="4"/>
  <c r="M54" i="4"/>
  <c r="O54" i="4"/>
  <c r="P721" i="4"/>
  <c r="O989" i="4"/>
  <c r="M989" i="4"/>
  <c r="M931" i="4"/>
  <c r="O931" i="4"/>
  <c r="M809" i="4"/>
  <c r="O809" i="4"/>
  <c r="M952" i="4"/>
  <c r="M221" i="4"/>
  <c r="O316" i="4"/>
  <c r="M316" i="4"/>
  <c r="M438" i="4"/>
  <c r="M960" i="4"/>
  <c r="M769" i="4"/>
  <c r="P479" i="4"/>
  <c r="O55" i="4"/>
  <c r="M55" i="4"/>
  <c r="P161" i="4"/>
  <c r="M135" i="4"/>
  <c r="M911" i="4"/>
  <c r="M792" i="4"/>
  <c r="M350" i="4"/>
  <c r="M559" i="4"/>
  <c r="M907" i="4"/>
  <c r="M365" i="4"/>
  <c r="M741" i="4"/>
  <c r="M962" i="4"/>
  <c r="P715" i="4"/>
  <c r="M226" i="4"/>
  <c r="M692" i="4"/>
  <c r="M919" i="4"/>
  <c r="M767" i="4"/>
  <c r="M659" i="4"/>
  <c r="M164" i="4"/>
  <c r="P695" i="4"/>
  <c r="M461" i="4"/>
  <c r="M745" i="4"/>
  <c r="M379" i="4"/>
  <c r="M52" i="4"/>
  <c r="M64" i="4"/>
  <c r="M939" i="4"/>
  <c r="M863" i="4"/>
  <c r="M191" i="4"/>
  <c r="P45" i="4"/>
  <c r="M273" i="4"/>
  <c r="P849" i="4"/>
  <c r="P385" i="4"/>
  <c r="P842" i="4"/>
  <c r="P826" i="4"/>
  <c r="P766" i="4"/>
  <c r="P935" i="4"/>
  <c r="P888" i="4"/>
  <c r="P185" i="4"/>
  <c r="P779" i="4"/>
  <c r="P339" i="4"/>
  <c r="P180" i="4"/>
  <c r="P673" i="4"/>
  <c r="P71" i="4"/>
  <c r="P913" i="4"/>
  <c r="P263" i="4"/>
  <c r="P496" i="4"/>
  <c r="P156" i="4"/>
  <c r="P97" i="4"/>
  <c r="P852" i="4"/>
  <c r="P298" i="4"/>
  <c r="P941" i="4"/>
  <c r="M270" i="4"/>
  <c r="P301" i="4"/>
  <c r="M953" i="4"/>
  <c r="M945" i="4"/>
  <c r="P922" i="4"/>
  <c r="M95" i="4"/>
  <c r="P902" i="4"/>
  <c r="M890" i="4"/>
  <c r="P297" i="4"/>
  <c r="P618" i="4"/>
  <c r="P622" i="4"/>
  <c r="M473" i="4"/>
  <c r="M67" i="4"/>
  <c r="P843" i="4"/>
  <c r="M909" i="4"/>
  <c r="O387" i="4"/>
  <c r="M387" i="4"/>
  <c r="O361" i="4"/>
  <c r="P361" i="4"/>
  <c r="M361" i="4"/>
  <c r="P841" i="4"/>
  <c r="P900" i="4"/>
  <c r="P796" i="4"/>
  <c r="P152" i="4"/>
  <c r="P728" i="4"/>
  <c r="P403" i="4"/>
  <c r="P302" i="4"/>
  <c r="O886" i="4"/>
  <c r="P642" i="4"/>
  <c r="O950" i="4"/>
  <c r="P523" i="4"/>
  <c r="P159" i="4"/>
  <c r="O399" i="4"/>
  <c r="P436" i="4"/>
  <c r="P111" i="4"/>
  <c r="P269" i="4"/>
  <c r="O906" i="4"/>
  <c r="P906" i="4"/>
  <c r="M906" i="4"/>
  <c r="P839" i="4"/>
  <c r="P93" i="4"/>
  <c r="P948" i="4"/>
  <c r="P14" i="4"/>
  <c r="P830" i="4"/>
  <c r="P610" i="4"/>
  <c r="P925" i="4"/>
  <c r="P271" i="4"/>
  <c r="P422" i="4"/>
  <c r="P10" i="4"/>
  <c r="P284" i="4"/>
  <c r="P151" i="4"/>
  <c r="P142" i="4"/>
  <c r="P903" i="4"/>
  <c r="O252" i="4"/>
  <c r="O147" i="4"/>
  <c r="M822" i="4"/>
  <c r="P822" i="4"/>
  <c r="O855" i="4"/>
  <c r="O155" i="4"/>
  <c r="O841" i="4"/>
  <c r="O839" i="4"/>
  <c r="O93" i="4"/>
  <c r="O948" i="4"/>
  <c r="O900" i="4"/>
  <c r="O796" i="4"/>
  <c r="O14" i="4"/>
  <c r="O152" i="4"/>
  <c r="O830" i="4"/>
  <c r="O728" i="4"/>
  <c r="O610" i="4"/>
  <c r="O925" i="4"/>
  <c r="O271" i="4"/>
  <c r="O422" i="4"/>
  <c r="O10" i="4"/>
  <c r="O403" i="4"/>
  <c r="O284" i="4"/>
  <c r="O151" i="4"/>
  <c r="O142" i="4"/>
  <c r="P306" i="4"/>
  <c r="O302" i="4"/>
  <c r="O933" i="4"/>
  <c r="P865" i="4"/>
  <c r="M840" i="4"/>
  <c r="P324" i="4"/>
  <c r="P848" i="4"/>
  <c r="P408" i="4"/>
  <c r="P783" i="4"/>
  <c r="M797" i="4"/>
  <c r="P821" i="4"/>
  <c r="P96" i="4"/>
  <c r="M196" i="4"/>
  <c r="O844" i="4"/>
  <c r="M844" i="4"/>
  <c r="P855" i="4"/>
  <c r="P155" i="4"/>
  <c r="O144" i="4"/>
  <c r="M886" i="4"/>
  <c r="M523" i="4"/>
  <c r="P617" i="4"/>
  <c r="M436" i="4"/>
  <c r="P665" i="4"/>
  <c r="M269" i="4"/>
  <c r="P699" i="4"/>
  <c r="O736" i="4"/>
  <c r="P736" i="4"/>
  <c r="M736" i="4"/>
  <c r="P270" i="4"/>
  <c r="P945" i="4"/>
  <c r="P95" i="4"/>
  <c r="M848" i="4"/>
  <c r="P473" i="4"/>
  <c r="P909" i="4"/>
  <c r="O749" i="4"/>
  <c r="M749" i="4"/>
  <c r="O524" i="4"/>
  <c r="P524" i="4"/>
  <c r="M524" i="4"/>
  <c r="O953" i="4"/>
  <c r="O890" i="4"/>
  <c r="M12" i="4"/>
  <c r="P12" i="4"/>
  <c r="M619" i="4"/>
  <c r="P619" i="4"/>
  <c r="P67" i="4"/>
  <c r="O573" i="4"/>
  <c r="M573" i="4"/>
  <c r="M286" i="4"/>
  <c r="P435" i="4"/>
  <c r="P833" i="4"/>
  <c r="O732" i="4"/>
  <c r="O187" i="4"/>
  <c r="O853" i="4"/>
  <c r="P686" i="4"/>
  <c r="M528" i="4"/>
  <c r="O528" i="4"/>
  <c r="P402" i="4"/>
  <c r="M831" i="4"/>
  <c r="O831" i="4"/>
  <c r="O626" i="4"/>
  <c r="P626" i="4"/>
  <c r="M544" i="4"/>
  <c r="O312" i="4"/>
  <c r="P657" i="4"/>
  <c r="P752" i="4"/>
  <c r="O118" i="4"/>
  <c r="P118" i="4"/>
  <c r="M489" i="4"/>
  <c r="P426" i="4"/>
  <c r="M426" i="4"/>
  <c r="O426" i="4"/>
  <c r="M668" i="4"/>
  <c r="P668" i="4"/>
  <c r="O668" i="4"/>
  <c r="O169" i="4"/>
  <c r="M169" i="4"/>
  <c r="O353" i="4"/>
  <c r="P353" i="4"/>
  <c r="P50" i="4"/>
  <c r="M50" i="4"/>
  <c r="M249" i="4"/>
  <c r="O435" i="4"/>
  <c r="P320" i="4"/>
  <c r="M216" i="4"/>
  <c r="P51" i="4"/>
  <c r="M35" i="4"/>
  <c r="M432" i="4"/>
  <c r="O686" i="4"/>
  <c r="M345" i="4"/>
  <c r="M874" i="4"/>
  <c r="O402" i="4"/>
  <c r="M775" i="4"/>
  <c r="P685" i="4"/>
  <c r="O344" i="4"/>
  <c r="P344" i="4"/>
  <c r="O597" i="4"/>
  <c r="P597" i="4"/>
  <c r="O463" i="4"/>
  <c r="P463" i="4"/>
  <c r="M250" i="4"/>
  <c r="O565" i="4"/>
  <c r="P565" i="4"/>
  <c r="O578" i="4"/>
  <c r="P578" i="4"/>
  <c r="M578" i="4"/>
  <c r="M128" i="4"/>
  <c r="O128" i="4"/>
  <c r="M947" i="4"/>
  <c r="P947" i="4"/>
  <c r="M540" i="4"/>
  <c r="O540" i="4"/>
  <c r="P540" i="4"/>
  <c r="M333" i="4"/>
  <c r="O333" i="4"/>
  <c r="P333" i="4"/>
  <c r="O743" i="4"/>
  <c r="M743" i="4"/>
  <c r="O460" i="4"/>
  <c r="P460" i="4"/>
  <c r="M98" i="4"/>
  <c r="O98" i="4"/>
  <c r="P504" i="4"/>
  <c r="M706" i="4"/>
  <c r="O706" i="4"/>
  <c r="P818" i="4"/>
  <c r="M124" i="4"/>
  <c r="O124" i="4"/>
  <c r="O685" i="4"/>
  <c r="O313" i="4"/>
  <c r="P313" i="4"/>
  <c r="M312" i="4"/>
  <c r="O322" i="4"/>
  <c r="P322" i="4"/>
  <c r="M536" i="4"/>
  <c r="O536" i="4"/>
  <c r="P536" i="4"/>
  <c r="O100" i="4"/>
  <c r="P100" i="4"/>
  <c r="M100" i="4"/>
  <c r="M877" i="4"/>
  <c r="O877" i="4"/>
  <c r="P877" i="4"/>
  <c r="O581" i="4"/>
  <c r="M581" i="4"/>
  <c r="P581" i="4"/>
  <c r="M557" i="4"/>
  <c r="O557" i="4"/>
  <c r="O19" i="4"/>
  <c r="M19" i="4"/>
  <c r="P19" i="4"/>
  <c r="M359" i="4"/>
  <c r="P359" i="4"/>
  <c r="O398" i="4"/>
  <c r="O504" i="4"/>
  <c r="O818" i="4"/>
  <c r="M543" i="4"/>
  <c r="O543" i="4"/>
  <c r="O723" i="4"/>
  <c r="P723" i="4"/>
  <c r="M294" i="4"/>
  <c r="O294" i="4"/>
  <c r="P294" i="4"/>
  <c r="O656" i="4"/>
  <c r="M656" i="4"/>
  <c r="P656" i="4"/>
  <c r="M381" i="4"/>
  <c r="O381" i="4"/>
  <c r="O374" i="4"/>
  <c r="P374" i="4"/>
  <c r="M881" i="4"/>
  <c r="O881" i="4"/>
  <c r="P881" i="4"/>
  <c r="O702" i="4"/>
  <c r="M702" i="4"/>
  <c r="P702" i="4"/>
  <c r="O462" i="4"/>
  <c r="P462" i="4"/>
  <c r="M462" i="4"/>
  <c r="O103" i="4"/>
  <c r="P103" i="4"/>
  <c r="M103" i="4"/>
  <c r="O640" i="4"/>
  <c r="P640" i="4"/>
  <c r="O425" i="4"/>
  <c r="M614" i="4"/>
  <c r="P134" i="4"/>
  <c r="P11" i="4"/>
  <c r="M649" i="4"/>
  <c r="O649" i="4"/>
  <c r="P646" i="4"/>
  <c r="M62" i="4"/>
  <c r="O62" i="4"/>
  <c r="M553" i="4"/>
  <c r="O553" i="4"/>
  <c r="O317" i="4"/>
  <c r="O799" i="4"/>
  <c r="M448" i="4"/>
  <c r="O448" i="4"/>
  <c r="P448" i="4"/>
  <c r="M351" i="4"/>
  <c r="P644" i="4"/>
  <c r="M857" i="4"/>
  <c r="O693" i="4"/>
  <c r="M693" i="4"/>
  <c r="P693" i="4"/>
  <c r="M377" i="4"/>
  <c r="P377" i="4"/>
  <c r="O377" i="4"/>
  <c r="M560" i="4"/>
  <c r="P560" i="4"/>
  <c r="O492" i="4"/>
  <c r="M492" i="4"/>
  <c r="P492" i="4"/>
  <c r="P230" i="4"/>
  <c r="M230" i="4"/>
  <c r="O230" i="4"/>
  <c r="M419" i="4"/>
  <c r="O419" i="4"/>
  <c r="P544" i="4"/>
  <c r="O423" i="4"/>
  <c r="P423" i="4"/>
  <c r="M133" i="4"/>
  <c r="P133" i="4"/>
  <c r="O644" i="4"/>
  <c r="M515" i="4"/>
  <c r="O515" i="4"/>
  <c r="M112" i="4"/>
  <c r="O112" i="4"/>
  <c r="P112" i="4"/>
  <c r="O364" i="4"/>
  <c r="M364" i="4"/>
  <c r="P364" i="4"/>
  <c r="O717" i="4"/>
  <c r="M717" i="4"/>
  <c r="O459" i="4"/>
  <c r="P459" i="4"/>
  <c r="M459" i="4"/>
  <c r="P249" i="4"/>
  <c r="P35" i="4"/>
  <c r="P583" i="4"/>
  <c r="M740" i="4"/>
  <c r="O740" i="4"/>
  <c r="P345" i="4"/>
  <c r="P876" i="4"/>
  <c r="M803" i="4"/>
  <c r="O803" i="4"/>
  <c r="P775" i="4"/>
  <c r="M110" i="4"/>
  <c r="O110" i="4"/>
  <c r="O109" i="4"/>
  <c r="P109" i="4"/>
  <c r="M591" i="4"/>
  <c r="O591" i="4"/>
  <c r="P591" i="4"/>
  <c r="O705" i="4"/>
  <c r="P705" i="4"/>
  <c r="P250" i="4"/>
  <c r="P489" i="4"/>
  <c r="P319" i="4"/>
  <c r="O319" i="4"/>
  <c r="O600" i="4"/>
  <c r="P600" i="4"/>
  <c r="M600" i="4"/>
  <c r="M576" i="4"/>
  <c r="O576" i="4"/>
  <c r="P576" i="4"/>
  <c r="M856" i="4"/>
  <c r="P856" i="4"/>
  <c r="O454" i="4"/>
  <c r="P853" i="4"/>
  <c r="P216" i="4"/>
  <c r="O583" i="4"/>
  <c r="P432" i="4"/>
  <c r="O876" i="4"/>
  <c r="P874" i="4"/>
  <c r="O609" i="4"/>
  <c r="P609" i="4"/>
  <c r="M667" i="4"/>
  <c r="O667" i="4"/>
  <c r="M588" i="4"/>
  <c r="O588" i="4"/>
  <c r="M518" i="4"/>
  <c r="P518" i="4"/>
  <c r="M493" i="4"/>
  <c r="P493" i="4"/>
  <c r="O493" i="4"/>
  <c r="P128" i="4"/>
  <c r="O564" i="4"/>
  <c r="M564" i="4"/>
  <c r="P564" i="4"/>
  <c r="M404" i="4"/>
  <c r="O404" i="4"/>
  <c r="P653" i="4"/>
  <c r="M653" i="4"/>
  <c r="O653" i="4"/>
  <c r="M697" i="4"/>
  <c r="P697" i="4"/>
  <c r="O697" i="4"/>
  <c r="O367" i="4"/>
  <c r="P367" i="4"/>
  <c r="M367" i="4"/>
  <c r="M25" i="4"/>
  <c r="M748" i="4"/>
  <c r="P215" i="4"/>
  <c r="M215" i="4"/>
  <c r="M746" i="4"/>
  <c r="M117" i="4"/>
  <c r="O117" i="4"/>
  <c r="P117" i="4"/>
  <c r="O389" i="4"/>
  <c r="M389" i="4"/>
  <c r="P545" i="4"/>
  <c r="M545" i="4"/>
  <c r="O587" i="4"/>
  <c r="M587" i="4"/>
  <c r="M713" i="4"/>
  <c r="M506" i="4"/>
  <c r="O506" i="4"/>
  <c r="M531" i="4"/>
  <c r="M444" i="4"/>
  <c r="O444" i="4"/>
  <c r="O747" i="4"/>
  <c r="P747" i="4"/>
  <c r="M747" i="4"/>
  <c r="M868" i="4"/>
  <c r="P868" i="4"/>
  <c r="M331" i="4"/>
  <c r="O331" i="4"/>
  <c r="P331" i="4"/>
  <c r="O698" i="4"/>
  <c r="M698" i="4"/>
  <c r="P698" i="4"/>
  <c r="O355" i="4"/>
  <c r="M355" i="4"/>
  <c r="O563" i="4"/>
  <c r="P563" i="4"/>
  <c r="M563" i="4"/>
  <c r="M674" i="4"/>
  <c r="P674" i="4"/>
  <c r="P491" i="4"/>
  <c r="M491" i="4"/>
  <c r="O872" i="4"/>
  <c r="M872" i="4"/>
  <c r="P872" i="4"/>
  <c r="M899" i="4"/>
  <c r="P899" i="4"/>
  <c r="M407" i="4"/>
  <c r="O182" i="4"/>
  <c r="P182" i="4"/>
  <c r="M832" i="4"/>
  <c r="P832" i="4"/>
  <c r="O660" i="4"/>
  <c r="M660" i="4"/>
  <c r="P660" i="4"/>
  <c r="M373" i="4"/>
  <c r="O373" i="4"/>
  <c r="M595" i="4"/>
  <c r="O595" i="4"/>
  <c r="P595" i="4"/>
  <c r="M405" i="4"/>
  <c r="O405" i="4"/>
  <c r="P405" i="4"/>
  <c r="O638" i="4"/>
  <c r="M638" i="4"/>
  <c r="M195" i="4"/>
  <c r="O195" i="4"/>
  <c r="P122" i="4"/>
  <c r="M122" i="4"/>
  <c r="M688" i="4"/>
  <c r="P688" i="4"/>
  <c r="O887" i="4"/>
  <c r="P887" i="4"/>
  <c r="P716" i="4"/>
  <c r="M716" i="4"/>
  <c r="M594" i="4"/>
  <c r="P594" i="4"/>
  <c r="O725" i="4"/>
  <c r="P725" i="4"/>
  <c r="O635" i="4"/>
  <c r="M193" i="4"/>
  <c r="O193" i="4"/>
  <c r="O490" i="4"/>
  <c r="M490" i="4"/>
  <c r="P630" i="4"/>
  <c r="M630" i="4"/>
  <c r="O505" i="4"/>
  <c r="P505" i="4"/>
  <c r="M923" i="4"/>
  <c r="O923" i="4"/>
  <c r="P923" i="4"/>
  <c r="O65" i="4"/>
  <c r="M539" i="4"/>
  <c r="P539" i="4"/>
  <c r="O639" i="4"/>
  <c r="P639" i="4"/>
  <c r="M639" i="4"/>
  <c r="M561" i="4"/>
  <c r="O561" i="4"/>
  <c r="O464" i="4"/>
  <c r="M464" i="4"/>
  <c r="P429" i="4"/>
  <c r="M429" i="4"/>
  <c r="O570" i="4"/>
  <c r="P570" i="4"/>
  <c r="M558" i="4"/>
  <c r="O558" i="4"/>
  <c r="P558" i="4"/>
  <c r="O859" i="4"/>
  <c r="M859" i="4"/>
  <c r="M566" i="4"/>
  <c r="O566" i="4"/>
  <c r="P507" i="4"/>
  <c r="M507" i="4"/>
  <c r="M58" i="4"/>
  <c r="P58" i="4"/>
  <c r="M571" i="4"/>
  <c r="O571" i="4"/>
  <c r="P571" i="4"/>
  <c r="O586" i="4"/>
  <c r="P586" i="4"/>
  <c r="P350" i="4"/>
  <c r="P651" i="4"/>
  <c r="P379" i="4"/>
  <c r="P401" i="4"/>
  <c r="M598" i="4"/>
  <c r="P598" i="4"/>
  <c r="O985" i="4"/>
  <c r="P985" i="4"/>
  <c r="P931" i="4"/>
  <c r="O880" i="4"/>
  <c r="M880" i="4"/>
  <c r="P880" i="4"/>
  <c r="O585" i="4"/>
  <c r="P585" i="4"/>
  <c r="O24" i="4"/>
  <c r="P24" i="4"/>
  <c r="P8" i="4"/>
  <c r="M8" i="4"/>
  <c r="O8" i="4"/>
  <c r="P929" i="4"/>
  <c r="M929" i="4"/>
  <c r="O929" i="4"/>
  <c r="O241" i="4"/>
  <c r="P241" i="4"/>
  <c r="M241" i="4"/>
  <c r="M87" i="4"/>
  <c r="O87" i="4"/>
  <c r="P87" i="4"/>
  <c r="O356" i="4"/>
  <c r="M356" i="4"/>
  <c r="O991" i="4"/>
  <c r="P991" i="4"/>
  <c r="M337" i="4"/>
  <c r="O337" i="4"/>
  <c r="P337" i="4"/>
  <c r="M59" i="4"/>
  <c r="P59" i="4"/>
  <c r="M794" i="4"/>
  <c r="O794" i="4"/>
  <c r="P794" i="4"/>
  <c r="M253" i="4"/>
  <c r="O253" i="4"/>
  <c r="P253" i="4"/>
  <c r="P130" i="4"/>
  <c r="M634" i="4"/>
  <c r="M375" i="4"/>
  <c r="M825" i="4"/>
  <c r="M613" i="4"/>
  <c r="P709" i="4"/>
  <c r="P692" i="4"/>
  <c r="P745" i="4"/>
  <c r="P559" i="4"/>
  <c r="O479" i="4"/>
  <c r="M601" i="4"/>
  <c r="M979" i="4"/>
  <c r="O979" i="4"/>
  <c r="P979" i="4"/>
  <c r="O258" i="4"/>
  <c r="P258" i="4"/>
  <c r="M258" i="4"/>
  <c r="M572" i="4"/>
  <c r="O572" i="4"/>
  <c r="P572" i="4"/>
  <c r="M628" i="4"/>
  <c r="O628" i="4"/>
  <c r="P628" i="4"/>
  <c r="O709" i="4"/>
  <c r="O692" i="4"/>
  <c r="O745" i="4"/>
  <c r="O559" i="4"/>
  <c r="M567" i="4"/>
  <c r="O567" i="4"/>
  <c r="O391" i="4"/>
  <c r="P391" i="4"/>
  <c r="O541" i="4"/>
  <c r="P541" i="4"/>
  <c r="O461" i="4"/>
  <c r="P461" i="4"/>
  <c r="P690" i="4"/>
  <c r="O655" i="4"/>
  <c r="P655" i="4"/>
  <c r="P517" i="4"/>
  <c r="O380" i="4"/>
  <c r="P380" i="4"/>
  <c r="M479" i="4"/>
  <c r="P392" i="4"/>
  <c r="O919" i="4"/>
  <c r="P919" i="4"/>
  <c r="M891" i="4"/>
  <c r="O891" i="4"/>
  <c r="P891" i="4"/>
  <c r="P56" i="4"/>
  <c r="P981" i="4"/>
  <c r="O943" i="4"/>
  <c r="M943" i="4"/>
  <c r="P943" i="4"/>
  <c r="M108" i="4"/>
  <c r="O108" i="4"/>
  <c r="P108" i="4"/>
  <c r="O812" i="4"/>
  <c r="P812" i="4"/>
  <c r="P276" i="4"/>
  <c r="M276" i="4"/>
  <c r="P231" i="4"/>
  <c r="M951" i="4"/>
  <c r="O951" i="4"/>
  <c r="P951" i="4"/>
  <c r="M847" i="4"/>
  <c r="O847" i="4"/>
  <c r="P847" i="4"/>
  <c r="O265" i="4"/>
  <c r="M265" i="4"/>
  <c r="M629" i="4"/>
  <c r="O629" i="4"/>
  <c r="P793" i="4"/>
  <c r="M289" i="4"/>
  <c r="O289" i="4"/>
  <c r="M442" i="4"/>
  <c r="O442" i="4"/>
  <c r="P442" i="4"/>
  <c r="M244" i="4"/>
  <c r="O244" i="4"/>
  <c r="P244" i="4"/>
  <c r="O225" i="4"/>
  <c r="M225" i="4"/>
  <c r="M140" i="4"/>
  <c r="O140" i="4"/>
  <c r="P140" i="4"/>
  <c r="P365" i="4"/>
  <c r="O171" i="4"/>
  <c r="P171" i="4"/>
  <c r="P257" i="4"/>
  <c r="M257" i="4"/>
  <c r="P714" i="4"/>
  <c r="O154" i="4"/>
  <c r="P154" i="4"/>
  <c r="P221" i="4"/>
  <c r="M495" i="4"/>
  <c r="O495" i="4"/>
  <c r="O960" i="4"/>
  <c r="P960" i="4"/>
  <c r="P659" i="4"/>
  <c r="P229" i="4"/>
  <c r="M42" i="4"/>
  <c r="O42" i="4"/>
  <c r="P42" i="4"/>
  <c r="P895" i="4"/>
  <c r="O365" i="4"/>
  <c r="O952" i="4"/>
  <c r="P952" i="4"/>
  <c r="P242" i="4"/>
  <c r="M242" i="4"/>
  <c r="M231" i="4"/>
  <c r="M592" i="4"/>
  <c r="O592" i="4"/>
  <c r="M102" i="4"/>
  <c r="O102" i="4"/>
  <c r="P102" i="4"/>
  <c r="O556" i="4"/>
  <c r="M556" i="4"/>
  <c r="P556" i="4"/>
  <c r="O221" i="4"/>
  <c r="M813" i="4"/>
  <c r="O813" i="4"/>
  <c r="P813" i="4"/>
  <c r="M793" i="4"/>
  <c r="M964" i="4"/>
  <c r="O964" i="4"/>
  <c r="P964" i="4"/>
  <c r="O488" i="4"/>
  <c r="M488" i="4"/>
  <c r="P488" i="4"/>
  <c r="O659" i="4"/>
  <c r="M227" i="4"/>
  <c r="O227" i="4"/>
  <c r="O163" i="4"/>
  <c r="P163" i="4"/>
  <c r="O917" i="4"/>
  <c r="P917" i="4"/>
  <c r="P441" i="4"/>
  <c r="M441" i="4"/>
  <c r="M904" i="4"/>
  <c r="O904" i="4"/>
  <c r="P904" i="4"/>
  <c r="M440" i="4"/>
  <c r="O440" i="4"/>
  <c r="P440" i="4"/>
  <c r="M958" i="4"/>
  <c r="O958" i="4"/>
  <c r="P958" i="4"/>
  <c r="M264" i="4"/>
  <c r="O264" i="4"/>
  <c r="P264" i="4"/>
  <c r="M202" i="4"/>
  <c r="O202" i="4"/>
  <c r="P202" i="4"/>
  <c r="O275" i="4"/>
  <c r="P275" i="4"/>
  <c r="M18" i="4"/>
  <c r="O18" i="4"/>
  <c r="P18" i="4"/>
  <c r="M346" i="4"/>
  <c r="O346" i="4"/>
  <c r="P346" i="4"/>
  <c r="M162" i="4"/>
  <c r="O162" i="4"/>
  <c r="P162" i="4"/>
  <c r="P608" i="4"/>
  <c r="M608" i="4"/>
  <c r="O256" i="4"/>
  <c r="P256" i="4"/>
  <c r="M208" i="4"/>
  <c r="O208" i="4"/>
  <c r="P208" i="4"/>
  <c r="M928" i="4"/>
  <c r="O928" i="4"/>
  <c r="P928" i="4"/>
  <c r="M742" i="4"/>
  <c r="O742" i="4"/>
  <c r="P742" i="4"/>
  <c r="M78" i="4"/>
  <c r="O78" i="4"/>
  <c r="M804" i="4"/>
  <c r="O804" i="4"/>
  <c r="P804" i="4"/>
  <c r="M956" i="4"/>
  <c r="O956" i="4"/>
  <c r="P956" i="4"/>
  <c r="M477" i="4"/>
  <c r="O477" i="4"/>
  <c r="M308" i="4"/>
  <c r="O308" i="4"/>
  <c r="P308" i="4"/>
  <c r="O85" i="4"/>
  <c r="P85" i="4"/>
  <c r="M85" i="4"/>
  <c r="M240" i="4"/>
  <c r="O240" i="4"/>
  <c r="M499" i="4"/>
  <c r="O499" i="4"/>
  <c r="M972" i="4"/>
  <c r="O972" i="4"/>
  <c r="M383" i="4"/>
  <c r="O383" i="4"/>
  <c r="M206" i="4"/>
  <c r="O206" i="4"/>
  <c r="O767" i="4"/>
  <c r="M763" i="4"/>
  <c r="M940" i="4"/>
  <c r="O940" i="4"/>
  <c r="O273" i="4"/>
  <c r="M61" i="4"/>
  <c r="O61" i="4"/>
  <c r="M555" i="4"/>
  <c r="O555" i="4"/>
  <c r="O438" i="4"/>
  <c r="M966" i="4"/>
  <c r="O966" i="4"/>
  <c r="M309" i="4"/>
  <c r="O309" i="4"/>
  <c r="O226" i="4"/>
  <c r="M203" i="4"/>
  <c r="O203" i="4"/>
  <c r="M138" i="4"/>
  <c r="O138" i="4"/>
  <c r="M46" i="4"/>
  <c r="O46" i="4"/>
  <c r="P46" i="4"/>
  <c r="M254" i="4"/>
  <c r="O254" i="4"/>
  <c r="M199" i="4"/>
  <c r="M439" i="4"/>
  <c r="O439" i="4"/>
  <c r="M974" i="4"/>
  <c r="O974" i="4"/>
  <c r="M593" i="4"/>
  <c r="M861" i="4"/>
  <c r="O861" i="4"/>
  <c r="M218" i="4"/>
  <c r="O218" i="4"/>
  <c r="M149" i="4"/>
  <c r="P43" i="4"/>
  <c r="M32" i="4"/>
  <c r="P863" i="4"/>
  <c r="M658" i="4"/>
  <c r="O658" i="4"/>
  <c r="P191" i="4"/>
  <c r="M70" i="4"/>
  <c r="O70" i="4"/>
  <c r="P741" i="4"/>
  <c r="M789" i="4"/>
  <c r="O789" i="4"/>
  <c r="M715" i="4"/>
  <c r="O715" i="4"/>
  <c r="M228" i="4"/>
  <c r="O228" i="4"/>
  <c r="M161" i="4"/>
  <c r="O161" i="4"/>
  <c r="M88" i="4"/>
  <c r="O88" i="4"/>
  <c r="P88" i="4"/>
  <c r="M39" i="4"/>
  <c r="O39" i="4"/>
  <c r="M43" i="4"/>
  <c r="M45" i="4"/>
  <c r="O45" i="4"/>
  <c r="M31" i="4"/>
  <c r="O31" i="4"/>
  <c r="P31" i="4"/>
  <c r="F77" i="5" l="1"/>
  <c r="L77" i="5"/>
  <c r="M77" i="5"/>
  <c r="M76" i="5" s="1"/>
  <c r="K77" i="5"/>
  <c r="E77" i="5"/>
  <c r="J77" i="5"/>
  <c r="J76" i="5" s="1"/>
  <c r="H77" i="5"/>
  <c r="D77" i="5"/>
  <c r="N996" i="4"/>
  <c r="P836" i="4"/>
  <c r="P835" i="4" s="1"/>
  <c r="O996" i="4"/>
  <c r="Y221" i="4"/>
  <c r="P220" i="4"/>
  <c r="P978" i="4"/>
  <c r="Y979" i="4"/>
  <c r="Y493" i="4"/>
  <c r="Y947" i="4"/>
  <c r="Y426" i="4"/>
  <c r="Y269" i="4"/>
  <c r="P268" i="4"/>
  <c r="Y538" i="4"/>
  <c r="Y708" i="4"/>
  <c r="Y916" i="4"/>
  <c r="Y314" i="4"/>
  <c r="Y273" i="4"/>
  <c r="Y25" i="4"/>
  <c r="Y555" i="4"/>
  <c r="Y579" i="4"/>
  <c r="Y378" i="4"/>
  <c r="Y498" i="4"/>
  <c r="Y327" i="4"/>
  <c r="P326" i="4"/>
  <c r="Y46" i="4"/>
  <c r="Y956" i="4"/>
  <c r="P955" i="4"/>
  <c r="Y346" i="4"/>
  <c r="Y56" i="4"/>
  <c r="Y541" i="4"/>
  <c r="Y130" i="4"/>
  <c r="P129" i="4"/>
  <c r="Y87" i="4"/>
  <c r="Y880" i="4"/>
  <c r="Y594" i="4"/>
  <c r="Y563" i="4"/>
  <c r="Y545" i="4"/>
  <c r="Y583" i="4"/>
  <c r="Y536" i="4"/>
  <c r="P535" i="4"/>
  <c r="Y578" i="4"/>
  <c r="P577" i="4"/>
  <c r="P472" i="4"/>
  <c r="Y473" i="4"/>
  <c r="Y783" i="4"/>
  <c r="P782" i="4"/>
  <c r="Y271" i="4"/>
  <c r="Y796" i="4"/>
  <c r="P795" i="4"/>
  <c r="Y298" i="4"/>
  <c r="Y826" i="4"/>
  <c r="Y721" i="4"/>
  <c r="Y671" i="4"/>
  <c r="P780" i="4"/>
  <c r="Y781" i="4"/>
  <c r="Y144" i="4"/>
  <c r="Y375" i="4"/>
  <c r="Y76" i="4"/>
  <c r="Y54" i="4"/>
  <c r="Y741" i="4"/>
  <c r="Y43" i="4"/>
  <c r="Y42" i="4"/>
  <c r="P41" i="4"/>
  <c r="Y517" i="4"/>
  <c r="Y391" i="4"/>
  <c r="Y628" i="4"/>
  <c r="Y692" i="4"/>
  <c r="Y651" i="4"/>
  <c r="Y923" i="4"/>
  <c r="Y868" i="4"/>
  <c r="Y853" i="4"/>
  <c r="Y600" i="4"/>
  <c r="Y591" i="4"/>
  <c r="Y249" i="4"/>
  <c r="Y230" i="4"/>
  <c r="Y646" i="4"/>
  <c r="Y19" i="4"/>
  <c r="Y877" i="4"/>
  <c r="Y565" i="4"/>
  <c r="Y353" i="4"/>
  <c r="Y686" i="4"/>
  <c r="Y95" i="4"/>
  <c r="Y665" i="4"/>
  <c r="Y848" i="4"/>
  <c r="Y903" i="4"/>
  <c r="Y610" i="4"/>
  <c r="Y642" i="4"/>
  <c r="Y841" i="4"/>
  <c r="Y922" i="4"/>
  <c r="Y97" i="4"/>
  <c r="Y339" i="4"/>
  <c r="P338" i="4"/>
  <c r="Y385" i="4"/>
  <c r="Y479" i="4"/>
  <c r="Y859" i="4"/>
  <c r="Y404" i="4"/>
  <c r="Y456" i="4"/>
  <c r="Y464" i="4"/>
  <c r="Y395" i="4"/>
  <c r="Y452" i="4"/>
  <c r="Y732" i="4"/>
  <c r="Y239" i="4"/>
  <c r="Y816" i="4"/>
  <c r="Y420" i="4"/>
  <c r="Y89" i="4"/>
  <c r="Y259" i="4"/>
  <c r="Y613" i="4"/>
  <c r="P552" i="4"/>
  <c r="Y553" i="4"/>
  <c r="Y411" i="4"/>
  <c r="Y820" i="4"/>
  <c r="Y946" i="4"/>
  <c r="Y654" i="4"/>
  <c r="Y286" i="4"/>
  <c r="P285" i="4"/>
  <c r="Y511" i="4"/>
  <c r="Y676" i="4"/>
  <c r="Y771" i="4"/>
  <c r="P770" i="4"/>
  <c r="Y886" i="4"/>
  <c r="Y469" i="4"/>
  <c r="P468" i="4"/>
  <c r="Y495" i="4"/>
  <c r="Y987" i="4"/>
  <c r="P986" i="4"/>
  <c r="Y349" i="4"/>
  <c r="Y477" i="4"/>
  <c r="Y116" i="4"/>
  <c r="Y605" i="4"/>
  <c r="Y453" i="4"/>
  <c r="Y136" i="4"/>
  <c r="Y217" i="4"/>
  <c r="Y890" i="4"/>
  <c r="Y90" i="4"/>
  <c r="Y428" i="4"/>
  <c r="Y480" i="4"/>
  <c r="Y704" i="4"/>
  <c r="P703" i="4"/>
  <c r="Y266" i="4"/>
  <c r="P827" i="4"/>
  <c r="Y828" i="4"/>
  <c r="Y389" i="4"/>
  <c r="P388" i="4"/>
  <c r="Y554" i="4"/>
  <c r="Y750" i="4"/>
  <c r="Y537" i="4"/>
  <c r="Y894" i="4"/>
  <c r="Y926" i="4"/>
  <c r="Y166" i="4"/>
  <c r="P165" i="4"/>
  <c r="Y972" i="4"/>
  <c r="P971" i="4"/>
  <c r="Y64" i="4"/>
  <c r="Y569" i="4"/>
  <c r="Y457" i="4"/>
  <c r="Y494" i="4"/>
  <c r="Y431" i="4"/>
  <c r="P430" i="4"/>
  <c r="Y291" i="4"/>
  <c r="P290" i="4"/>
  <c r="Y696" i="4"/>
  <c r="Y21" i="4"/>
  <c r="P20" i="4"/>
  <c r="P409" i="4"/>
  <c r="Y514" i="4"/>
  <c r="Y213" i="4"/>
  <c r="Y474" i="4"/>
  <c r="Y317" i="4"/>
  <c r="Y194" i="4"/>
  <c r="Y567" i="4"/>
  <c r="Y911" i="4"/>
  <c r="Y529" i="4"/>
  <c r="Y808" i="4"/>
  <c r="Y300" i="4"/>
  <c r="Y210" i="4"/>
  <c r="P209" i="4"/>
  <c r="Y601" i="4"/>
  <c r="Y844" i="4"/>
  <c r="Y910" i="4"/>
  <c r="Y754" i="4"/>
  <c r="Y687" i="4"/>
  <c r="Y663" i="4"/>
  <c r="Y934" i="4"/>
  <c r="Y451" i="4"/>
  <c r="Y75" i="4"/>
  <c r="Y669" i="4"/>
  <c r="Y466" i="4"/>
  <c r="P465" i="4"/>
  <c r="Y682" i="4"/>
  <c r="P920" i="4"/>
  <c r="Y921" i="4"/>
  <c r="Y866" i="4"/>
  <c r="Y439" i="4"/>
  <c r="Y274" i="4"/>
  <c r="Y503" i="4"/>
  <c r="P502" i="4"/>
  <c r="Y942" i="4"/>
  <c r="Y599" i="4"/>
  <c r="Y370" i="4"/>
  <c r="Y421" i="4"/>
  <c r="Y499" i="4"/>
  <c r="Y546" i="4"/>
  <c r="Y633" i="4"/>
  <c r="Y928" i="4"/>
  <c r="P963" i="4"/>
  <c r="Y964" i="4"/>
  <c r="Y350" i="4"/>
  <c r="Y182" i="4"/>
  <c r="Y609" i="4"/>
  <c r="Y693" i="4"/>
  <c r="Y51" i="4"/>
  <c r="Y524" i="4"/>
  <c r="Y156" i="4"/>
  <c r="Y789" i="4"/>
  <c r="Y550" i="4"/>
  <c r="Y52" i="4"/>
  <c r="Y753" i="4"/>
  <c r="Y149" i="4"/>
  <c r="P148" i="4"/>
  <c r="Y509" i="4"/>
  <c r="Y62" i="4"/>
  <c r="Y205" i="4"/>
  <c r="Y977" i="4"/>
  <c r="P976" i="4"/>
  <c r="Y765" i="4"/>
  <c r="Y764" i="4"/>
  <c r="Y873" i="4"/>
  <c r="Y137" i="4"/>
  <c r="Y146" i="4"/>
  <c r="Y356" i="4"/>
  <c r="Y904" i="4"/>
  <c r="Y442" i="4"/>
  <c r="Y943" i="4"/>
  <c r="Y24" i="4"/>
  <c r="P23" i="4"/>
  <c r="Y586" i="4"/>
  <c r="Y491" i="4"/>
  <c r="Y367" i="4"/>
  <c r="Y881" i="4"/>
  <c r="Y111" i="4"/>
  <c r="P184" i="4"/>
  <c r="Y185" i="4"/>
  <c r="Y530" i="4"/>
  <c r="Y566" i="4"/>
  <c r="Y675" i="4"/>
  <c r="Y803" i="4"/>
  <c r="Y312" i="4"/>
  <c r="Y490" i="4"/>
  <c r="Y226" i="4"/>
  <c r="Y63" i="4"/>
  <c r="Y393" i="4"/>
  <c r="Y191" i="4"/>
  <c r="P190" i="4"/>
  <c r="Y162" i="4"/>
  <c r="Y242" i="4"/>
  <c r="Y229" i="4"/>
  <c r="Y690" i="4"/>
  <c r="Y572" i="4"/>
  <c r="Y639" i="4"/>
  <c r="Y505" i="4"/>
  <c r="Y674" i="4"/>
  <c r="Y747" i="4"/>
  <c r="Y518" i="4"/>
  <c r="Y874" i="4"/>
  <c r="Y319" i="4"/>
  <c r="P318" i="4"/>
  <c r="Y109" i="4"/>
  <c r="Y345" i="4"/>
  <c r="Y544" i="4"/>
  <c r="Y11" i="4"/>
  <c r="Y333" i="4"/>
  <c r="P332" i="4"/>
  <c r="Y463" i="4"/>
  <c r="Y320" i="4"/>
  <c r="Y118" i="4"/>
  <c r="Y96" i="4"/>
  <c r="Y865" i="4"/>
  <c r="Y284" i="4"/>
  <c r="Y948" i="4"/>
  <c r="Y436" i="4"/>
  <c r="Y403" i="4"/>
  <c r="Y618" i="4"/>
  <c r="Y301" i="4"/>
  <c r="Y263" i="4"/>
  <c r="Y888" i="4"/>
  <c r="Y45" i="4"/>
  <c r="Y715" i="4"/>
  <c r="Y510" i="4"/>
  <c r="Y819" i="4"/>
  <c r="Y744" i="4"/>
  <c r="Y223" i="4"/>
  <c r="P222" i="4"/>
  <c r="P785" i="4"/>
  <c r="Y786" i="4"/>
  <c r="Y749" i="4"/>
  <c r="Y678" i="4"/>
  <c r="Y261" i="4"/>
  <c r="P260" i="4"/>
  <c r="Y590" i="4"/>
  <c r="Y199" i="4"/>
  <c r="P198" i="4"/>
  <c r="Y983" i="4"/>
  <c r="P982" i="4"/>
  <c r="Y634" i="4"/>
  <c r="Y397" i="4"/>
  <c r="Y936" i="4"/>
  <c r="Y366" i="4"/>
  <c r="Y508" i="4"/>
  <c r="Y34" i="4"/>
  <c r="P33" i="4"/>
  <c r="Y283" i="4"/>
  <c r="Y66" i="4"/>
  <c r="Y296" i="4"/>
  <c r="P295" i="4"/>
  <c r="Y807" i="4"/>
  <c r="P806" i="4"/>
  <c r="Y227" i="4"/>
  <c r="Y592" i="4"/>
  <c r="Y809" i="4"/>
  <c r="Y354" i="4"/>
  <c r="Y722" i="4"/>
  <c r="Y281" i="4"/>
  <c r="P280" i="4"/>
  <c r="P759" i="4"/>
  <c r="Y760" i="4"/>
  <c r="P965" i="4"/>
  <c r="Y966" i="4"/>
  <c r="Y584" i="4"/>
  <c r="Y433" i="4"/>
  <c r="Y666" i="4"/>
  <c r="Y204" i="4"/>
  <c r="Y871" i="4"/>
  <c r="Y631" i="4"/>
  <c r="Y347" i="4"/>
  <c r="Y169" i="4"/>
  <c r="P168" i="4"/>
  <c r="Y528" i="4"/>
  <c r="Y949" i="4"/>
  <c r="Y38" i="4"/>
  <c r="P37" i="4"/>
  <c r="Y396" i="4"/>
  <c r="Y348" i="4"/>
  <c r="Y858" i="4"/>
  <c r="Y846" i="4"/>
  <c r="Y700" i="4"/>
  <c r="P994" i="4"/>
  <c r="Y995" i="4"/>
  <c r="Y829" i="4"/>
  <c r="Y710" i="4"/>
  <c r="Y321" i="4"/>
  <c r="Y513" i="4"/>
  <c r="Y193" i="4"/>
  <c r="P192" i="4"/>
  <c r="Y18" i="4"/>
  <c r="P17" i="4"/>
  <c r="Y709" i="4"/>
  <c r="Y423" i="4"/>
  <c r="P684" i="4"/>
  <c r="Y685" i="4"/>
  <c r="Y324" i="4"/>
  <c r="Y849" i="4"/>
  <c r="Y419" i="4"/>
  <c r="P418" i="4"/>
  <c r="Y520" i="4"/>
  <c r="Y589" i="4"/>
  <c r="Y664" i="4"/>
  <c r="Y905" i="4"/>
  <c r="Y444" i="4"/>
  <c r="Y889" i="4"/>
  <c r="Y938" i="4"/>
  <c r="Y174" i="4"/>
  <c r="Y707" i="4"/>
  <c r="Y390" i="4"/>
  <c r="Y608" i="4"/>
  <c r="Y154" i="4"/>
  <c r="Y919" i="4"/>
  <c r="Y991" i="4"/>
  <c r="P990" i="4"/>
  <c r="Y507" i="4"/>
  <c r="Y887" i="4"/>
  <c r="Y698" i="4"/>
  <c r="Y876" i="4"/>
  <c r="Y270" i="4"/>
  <c r="Y151" i="4"/>
  <c r="P150" i="4"/>
  <c r="Y302" i="4"/>
  <c r="Y622" i="4"/>
  <c r="P621" i="4"/>
  <c r="Y658" i="4"/>
  <c r="Y706" i="4"/>
  <c r="Y641" i="4"/>
  <c r="Y845" i="4"/>
  <c r="P957" i="4"/>
  <c r="Y958" i="4"/>
  <c r="Y102" i="4"/>
  <c r="P101" i="4"/>
  <c r="Y659" i="4"/>
  <c r="Y847" i="4"/>
  <c r="Y276" i="4"/>
  <c r="Y461" i="4"/>
  <c r="Y585" i="4"/>
  <c r="Y598" i="4"/>
  <c r="Y571" i="4"/>
  <c r="Y725" i="4"/>
  <c r="Y688" i="4"/>
  <c r="Y405" i="4"/>
  <c r="Y660" i="4"/>
  <c r="Y899" i="4"/>
  <c r="Y564" i="4"/>
  <c r="Y576" i="4"/>
  <c r="Y489" i="4"/>
  <c r="Y560" i="4"/>
  <c r="Y134" i="4"/>
  <c r="Y294" i="4"/>
  <c r="Y100" i="4"/>
  <c r="P99" i="4"/>
  <c r="Y313" i="4"/>
  <c r="Y504" i="4"/>
  <c r="Y833" i="4"/>
  <c r="Y12" i="4"/>
  <c r="Y736" i="4"/>
  <c r="Y821" i="4"/>
  <c r="Y822" i="4"/>
  <c r="Y10" i="4"/>
  <c r="Y93" i="4"/>
  <c r="P92" i="4"/>
  <c r="Y728" i="4"/>
  <c r="Y297" i="4"/>
  <c r="Y913" i="4"/>
  <c r="Y935" i="4"/>
  <c r="Y695" i="4"/>
  <c r="Y39" i="4"/>
  <c r="Y993" i="4"/>
  <c r="P992" i="4"/>
  <c r="Y228" i="4"/>
  <c r="Y357" i="4"/>
  <c r="Y557" i="4"/>
  <c r="Y373" i="4"/>
  <c r="Y292" i="4"/>
  <c r="Y543" i="4"/>
  <c r="P542" i="4"/>
  <c r="Y187" i="4"/>
  <c r="Y580" i="4"/>
  <c r="Y415" i="4"/>
  <c r="Y170" i="4"/>
  <c r="Y933" i="4"/>
  <c r="P932" i="4"/>
  <c r="P824" i="4"/>
  <c r="Y825" i="4"/>
  <c r="Y382" i="4"/>
  <c r="Y173" i="4"/>
  <c r="P172" i="4"/>
  <c r="Y400" i="4"/>
  <c r="Y672" i="4"/>
  <c r="Y44" i="4"/>
  <c r="P961" i="4"/>
  <c r="Y962" i="4"/>
  <c r="Y243" i="4"/>
  <c r="Y384" i="4"/>
  <c r="Y637" i="4"/>
  <c r="Y614" i="4"/>
  <c r="Y875" i="4"/>
  <c r="Y15" i="4"/>
  <c r="Y376" i="4"/>
  <c r="Y582" i="4"/>
  <c r="Y27" i="4"/>
  <c r="P26" i="4"/>
  <c r="Y78" i="4"/>
  <c r="Y126" i="4"/>
  <c r="P125" i="4"/>
  <c r="Y65" i="4"/>
  <c r="P120" i="4"/>
  <c r="Y121" i="4"/>
  <c r="P738" i="4"/>
  <c r="Y739" i="4"/>
  <c r="Y196" i="4"/>
  <c r="Y247" i="4"/>
  <c r="P246" i="4"/>
  <c r="P756" i="4"/>
  <c r="Y757" i="4"/>
  <c r="Y694" i="4"/>
  <c r="Y717" i="4"/>
  <c r="Y606" i="4"/>
  <c r="Y711" i="4"/>
  <c r="Y84" i="4"/>
  <c r="P83" i="4"/>
  <c r="Y443" i="4"/>
  <c r="Y478" i="4"/>
  <c r="Y531" i="4"/>
  <c r="Y497" i="4"/>
  <c r="Y838" i="4"/>
  <c r="Y712" i="4"/>
  <c r="Y623" i="4"/>
  <c r="Y434" i="4"/>
  <c r="Y484" i="4"/>
  <c r="P483" i="4"/>
  <c r="Y206" i="4"/>
  <c r="Y240" i="4"/>
  <c r="Y939" i="4"/>
  <c r="Y731" i="4"/>
  <c r="Y636" i="4"/>
  <c r="Y635" i="4"/>
  <c r="Y746" i="4"/>
  <c r="Y588" i="4"/>
  <c r="Y897" i="4"/>
  <c r="P896" i="4"/>
  <c r="Y236" i="4"/>
  <c r="Y163" i="4"/>
  <c r="Y655" i="4"/>
  <c r="Y931" i="4"/>
  <c r="Y117" i="4"/>
  <c r="Y656" i="4"/>
  <c r="Y67" i="4"/>
  <c r="Y830" i="4"/>
  <c r="Y407" i="4"/>
  <c r="Y724" i="4"/>
  <c r="Y316" i="4"/>
  <c r="P315" i="4"/>
  <c r="Y427" i="4"/>
  <c r="Y138" i="4"/>
  <c r="Y907" i="4"/>
  <c r="Y615" i="4"/>
  <c r="Y454" i="4"/>
  <c r="Y927" i="4"/>
  <c r="Y94" i="4"/>
  <c r="Y629" i="4"/>
  <c r="Y527" i="4"/>
  <c r="P526" i="4"/>
  <c r="Y153" i="4"/>
  <c r="Y106" i="4"/>
  <c r="Y363" i="4"/>
  <c r="P973" i="4"/>
  <c r="Y974" i="4"/>
  <c r="Y140" i="4"/>
  <c r="P139" i="4"/>
  <c r="Y231" i="4"/>
  <c r="Y794" i="4"/>
  <c r="Y241" i="4"/>
  <c r="Y985" i="4"/>
  <c r="P984" i="4"/>
  <c r="Y570" i="4"/>
  <c r="Y856" i="4"/>
  <c r="Y459" i="4"/>
  <c r="P458" i="4"/>
  <c r="Y103" i="4"/>
  <c r="Y619" i="4"/>
  <c r="Y617" i="4"/>
  <c r="Y14" i="4"/>
  <c r="P13" i="4"/>
  <c r="Y361" i="4"/>
  <c r="Y496" i="4"/>
  <c r="Y124" i="4"/>
  <c r="P123" i="4"/>
  <c r="Y175" i="4"/>
  <c r="Y225" i="4"/>
  <c r="P224" i="4"/>
  <c r="Y864" i="4"/>
  <c r="Y769" i="4"/>
  <c r="Y208" i="4"/>
  <c r="Y275" i="4"/>
  <c r="Y952" i="4"/>
  <c r="Y714" i="4"/>
  <c r="Y392" i="4"/>
  <c r="Y31" i="4"/>
  <c r="P30" i="4"/>
  <c r="Y88" i="4"/>
  <c r="Y813" i="4"/>
  <c r="Y960" i="4"/>
  <c r="P959" i="4"/>
  <c r="Y812" i="4"/>
  <c r="P980" i="4"/>
  <c r="Y981" i="4"/>
  <c r="Y59" i="4"/>
  <c r="Y429" i="4"/>
  <c r="Y539" i="4"/>
  <c r="Y331" i="4"/>
  <c r="Y697" i="4"/>
  <c r="Y432" i="4"/>
  <c r="Y250" i="4"/>
  <c r="Y644" i="4"/>
  <c r="P643" i="4"/>
  <c r="Y462" i="4"/>
  <c r="Y374" i="4"/>
  <c r="Y581" i="4"/>
  <c r="Y597" i="4"/>
  <c r="P596" i="4"/>
  <c r="Y668" i="4"/>
  <c r="Y752" i="4"/>
  <c r="P751" i="4"/>
  <c r="Y402" i="4"/>
  <c r="Y435" i="4"/>
  <c r="P908" i="4"/>
  <c r="Y909" i="4"/>
  <c r="Y422" i="4"/>
  <c r="Y839" i="4"/>
  <c r="Y159" i="4"/>
  <c r="P158" i="4"/>
  <c r="Y152" i="4"/>
  <c r="Y941" i="4"/>
  <c r="Y71" i="4"/>
  <c r="Y766" i="4"/>
  <c r="Y161" i="4"/>
  <c r="Y70" i="4"/>
  <c r="P69" i="4"/>
  <c r="Y857" i="4"/>
  <c r="Y381" i="4"/>
  <c r="Y729" i="4"/>
  <c r="Y467" i="4"/>
  <c r="Y549" i="4"/>
  <c r="P548" i="4"/>
  <c r="Y761" i="4"/>
  <c r="Y362" i="4"/>
  <c r="Y399" i="4"/>
  <c r="Y272" i="4"/>
  <c r="Y91" i="4"/>
  <c r="Y369" i="4"/>
  <c r="P368" i="4"/>
  <c r="Y720" i="4"/>
  <c r="P719" i="4"/>
  <c r="Y512" i="4"/>
  <c r="Y135" i="4"/>
  <c r="Y438" i="4"/>
  <c r="P437" i="4"/>
  <c r="Y792" i="4"/>
  <c r="Y814" i="4"/>
  <c r="Y330" i="4"/>
  <c r="P329" i="4"/>
  <c r="Y80" i="4"/>
  <c r="P79" i="4"/>
  <c r="Y79" i="4" s="1"/>
  <c r="Y487" i="4"/>
  <c r="P486" i="4"/>
  <c r="Y784" i="4"/>
  <c r="Y575" i="4"/>
  <c r="Y940" i="4"/>
  <c r="Y632" i="4"/>
  <c r="Y358" i="4"/>
  <c r="Y862" i="4"/>
  <c r="Y802" i="4"/>
  <c r="P801" i="4"/>
  <c r="Y879" i="4"/>
  <c r="Y730" i="4"/>
  <c r="Y612" i="4"/>
  <c r="Y304" i="4"/>
  <c r="Y878" i="4"/>
  <c r="Y810" i="4"/>
  <c r="Y650" i="4"/>
  <c r="Y649" i="4"/>
  <c r="Y414" i="4"/>
  <c r="P413" i="4"/>
  <c r="Y840" i="4"/>
  <c r="Y86" i="4"/>
  <c r="Y105" i="4"/>
  <c r="Y670" i="4"/>
  <c r="Y207" i="4"/>
  <c r="Y476" i="4"/>
  <c r="P475" i="4"/>
  <c r="Y815" i="4"/>
  <c r="Y677" i="4"/>
  <c r="Y248" i="4"/>
  <c r="Y652" i="4"/>
  <c r="Y68" i="4"/>
  <c r="Y603" i="4"/>
  <c r="Y811" i="4"/>
  <c r="Y252" i="4"/>
  <c r="Y218" i="4"/>
  <c r="Y254" i="4"/>
  <c r="Y647" i="4"/>
  <c r="P734" i="4"/>
  <c r="Y804" i="4"/>
  <c r="Y264" i="4"/>
  <c r="Y365" i="4"/>
  <c r="Y716" i="4"/>
  <c r="Y653" i="4"/>
  <c r="Y492" i="4"/>
  <c r="Y818" i="4"/>
  <c r="Y626" i="4"/>
  <c r="P625" i="4"/>
  <c r="Y142" i="4"/>
  <c r="P141" i="4"/>
  <c r="P778" i="4"/>
  <c r="Y779" i="4"/>
  <c r="Y351" i="4"/>
  <c r="Y893" i="4"/>
  <c r="Y516" i="4"/>
  <c r="Y870" i="4"/>
  <c r="Y767" i="4"/>
  <c r="Y447" i="4"/>
  <c r="P446" i="4"/>
  <c r="Y713" i="4"/>
  <c r="Y863" i="4"/>
  <c r="Y742" i="4"/>
  <c r="Y202" i="4"/>
  <c r="Y441" i="4"/>
  <c r="Y488" i="4"/>
  <c r="Y257" i="4"/>
  <c r="Y380" i="4"/>
  <c r="Y559" i="4"/>
  <c r="Y929" i="4"/>
  <c r="Y401" i="4"/>
  <c r="Y630" i="4"/>
  <c r="Y872" i="4"/>
  <c r="Y215" i="4"/>
  <c r="P214" i="4"/>
  <c r="Y705" i="4"/>
  <c r="Y364" i="4"/>
  <c r="Y359" i="4"/>
  <c r="Y540" i="4"/>
  <c r="Y657" i="4"/>
  <c r="Y699" i="4"/>
  <c r="Y155" i="4"/>
  <c r="Y306" i="4"/>
  <c r="Y523" i="4"/>
  <c r="P522" i="4"/>
  <c r="Y902" i="4"/>
  <c r="Y673" i="4"/>
  <c r="Y532" i="4"/>
  <c r="Y561" i="4"/>
  <c r="Y648" i="4"/>
  <c r="Y834" i="4"/>
  <c r="Y267" i="4"/>
  <c r="Y53" i="4"/>
  <c r="Y201" i="4"/>
  <c r="P200" i="4"/>
  <c r="Y72" i="4"/>
  <c r="Y309" i="4"/>
  <c r="Y277" i="4"/>
  <c r="Y212" i="4"/>
  <c r="P211" i="4"/>
  <c r="Y950" i="4"/>
  <c r="Y203" i="4"/>
  <c r="Y61" i="4"/>
  <c r="Y645" i="4"/>
  <c r="P884" i="4"/>
  <c r="Y885" i="4"/>
  <c r="Y534" i="4"/>
  <c r="Y455" i="4"/>
  <c r="Y32" i="4"/>
  <c r="Y355" i="4"/>
  <c r="Y860" i="4"/>
  <c r="Y667" i="4"/>
  <c r="Y924" i="4"/>
  <c r="Y289" i="4"/>
  <c r="P288" i="4"/>
  <c r="Y311" i="4"/>
  <c r="P310" i="4"/>
  <c r="Y445" i="4"/>
  <c r="Y616" i="4"/>
  <c r="Y602" i="4"/>
  <c r="Y662" i="4"/>
  <c r="P661" i="4"/>
  <c r="Y303" i="4"/>
  <c r="Y861" i="4"/>
  <c r="Y360" i="4"/>
  <c r="Y406" i="4"/>
  <c r="Y627" i="4"/>
  <c r="Y416" i="4"/>
  <c r="Y293" i="4"/>
  <c r="Y718" i="4"/>
  <c r="Y937" i="4"/>
  <c r="Y386" i="4"/>
  <c r="Y352" i="4"/>
  <c r="Y195" i="4"/>
  <c r="P424" i="4"/>
  <c r="Y308" i="4"/>
  <c r="P307" i="4"/>
  <c r="Y556" i="4"/>
  <c r="Y8" i="4"/>
  <c r="P7" i="4"/>
  <c r="Y112" i="4"/>
  <c r="Y322" i="4"/>
  <c r="Y945" i="4"/>
  <c r="P944" i="4"/>
  <c r="Y638" i="4"/>
  <c r="Y799" i="4"/>
  <c r="P798" i="4"/>
  <c r="Y323" i="4"/>
  <c r="Y279" i="4"/>
  <c r="P278" i="4"/>
  <c r="Y85" i="4"/>
  <c r="Y256" i="4"/>
  <c r="Y440" i="4"/>
  <c r="Y917" i="4"/>
  <c r="Y895" i="4"/>
  <c r="Y171" i="4"/>
  <c r="Y244" i="4"/>
  <c r="Y793" i="4"/>
  <c r="Y951" i="4"/>
  <c r="Y108" i="4"/>
  <c r="P107" i="4"/>
  <c r="Y891" i="4"/>
  <c r="Y258" i="4"/>
  <c r="Y745" i="4"/>
  <c r="Y253" i="4"/>
  <c r="P336" i="4"/>
  <c r="Y337" i="4"/>
  <c r="Y379" i="4"/>
  <c r="Y58" i="4"/>
  <c r="Y558" i="4"/>
  <c r="Y122" i="4"/>
  <c r="Y595" i="4"/>
  <c r="Y832" i="4"/>
  <c r="Y128" i="4"/>
  <c r="P127" i="4"/>
  <c r="Y216" i="4"/>
  <c r="Y775" i="4"/>
  <c r="P774" i="4"/>
  <c r="Y35" i="4"/>
  <c r="Y133" i="4"/>
  <c r="P132" i="4"/>
  <c r="Y377" i="4"/>
  <c r="Y448" i="4"/>
  <c r="Y640" i="4"/>
  <c r="Y702" i="4"/>
  <c r="Y723" i="4"/>
  <c r="Y460" i="4"/>
  <c r="Y344" i="4"/>
  <c r="P343" i="4"/>
  <c r="Y50" i="4"/>
  <c r="P49" i="4"/>
  <c r="Y855" i="4"/>
  <c r="P854" i="4"/>
  <c r="Y408" i="4"/>
  <c r="Y925" i="4"/>
  <c r="Y906" i="4"/>
  <c r="Y900" i="4"/>
  <c r="Y843" i="4"/>
  <c r="Y852" i="4"/>
  <c r="P851" i="4"/>
  <c r="Y180" i="4"/>
  <c r="P179" i="4"/>
  <c r="Y842" i="4"/>
  <c r="Y77" i="4"/>
  <c r="Y115" i="4"/>
  <c r="P114" i="4"/>
  <c r="Y755" i="4"/>
  <c r="Y98" i="4"/>
  <c r="Y740" i="4"/>
  <c r="Y918" i="4"/>
  <c r="Y953" i="4"/>
  <c r="Y110" i="4"/>
  <c r="Y574" i="4"/>
  <c r="Y189" i="4"/>
  <c r="P188" i="4"/>
  <c r="Y727" i="4"/>
  <c r="Y449" i="4"/>
  <c r="Y593" i="4"/>
  <c r="Y265" i="4"/>
  <c r="Y869" i="4"/>
  <c r="Y164" i="4"/>
  <c r="Y341" i="4"/>
  <c r="Y892" i="4"/>
  <c r="Y55" i="4"/>
  <c r="Y104" i="4"/>
  <c r="Y506" i="4"/>
  <c r="Y533" i="4"/>
  <c r="Y515" i="4"/>
  <c r="Y335" i="4"/>
  <c r="P334" i="4"/>
  <c r="Y255" i="4"/>
  <c r="Y768" i="4"/>
  <c r="Y791" i="4"/>
  <c r="Y607" i="4"/>
  <c r="Y748" i="4"/>
  <c r="Y60" i="4"/>
  <c r="P988" i="4"/>
  <c r="Y989" i="4"/>
  <c r="Y372" i="4"/>
  <c r="Y968" i="4"/>
  <c r="P967" i="4"/>
  <c r="Y9" i="4"/>
  <c r="Y743" i="4"/>
  <c r="Y562" i="4"/>
  <c r="Y587" i="4"/>
  <c r="Y328" i="4"/>
  <c r="Y831" i="4"/>
  <c r="Y398" i="4"/>
  <c r="Y394" i="4"/>
  <c r="Y160" i="4"/>
  <c r="Y970" i="4"/>
  <c r="P969" i="4"/>
  <c r="Y28" i="4"/>
  <c r="Y689" i="4"/>
  <c r="Y119" i="4"/>
  <c r="Y371" i="4"/>
  <c r="Y930" i="4"/>
  <c r="Y790" i="4"/>
  <c r="Y691" i="4"/>
  <c r="Y234" i="4"/>
  <c r="P233" i="4"/>
  <c r="Y763" i="4"/>
  <c r="P762" i="4"/>
  <c r="Y726" i="4"/>
  <c r="Y519" i="4"/>
  <c r="Y181" i="4"/>
  <c r="Y568" i="4"/>
  <c r="Y867" i="4"/>
  <c r="Y383" i="4"/>
  <c r="P680" i="4"/>
  <c r="G76" i="5"/>
  <c r="K76" i="5"/>
  <c r="L76" i="5"/>
  <c r="E76" i="5"/>
  <c r="H76" i="5"/>
  <c r="F76" i="5"/>
  <c r="I76" i="5"/>
  <c r="D79" i="5"/>
  <c r="Y836" i="4" l="1"/>
  <c r="P996" i="4"/>
  <c r="Y996" i="4" s="1"/>
  <c r="Y734" i="4"/>
  <c r="Y168" i="4"/>
  <c r="P167" i="4"/>
  <c r="Y680" i="4"/>
  <c r="Y233" i="4"/>
  <c r="P232" i="4"/>
  <c r="Y114" i="4"/>
  <c r="P113" i="4"/>
  <c r="Y107" i="4"/>
  <c r="Y984" i="4"/>
  <c r="Y315" i="4"/>
  <c r="Y190" i="4"/>
  <c r="P773" i="4"/>
  <c r="Y774" i="4"/>
  <c r="P176" i="4"/>
  <c r="Y179" i="4"/>
  <c r="Y969" i="4"/>
  <c r="Y334" i="4"/>
  <c r="Y851" i="4"/>
  <c r="Y49" i="4"/>
  <c r="P48" i="4"/>
  <c r="Y798" i="4"/>
  <c r="Y908" i="4"/>
  <c r="Y430" i="4"/>
  <c r="Y978" i="4"/>
  <c r="Y424" i="4"/>
  <c r="Y310" i="4"/>
  <c r="Y778" i="4"/>
  <c r="P777" i="4"/>
  <c r="P850" i="4"/>
  <c r="C30" i="3" s="1"/>
  <c r="D30" i="3" s="1"/>
  <c r="Y854" i="4"/>
  <c r="Y944" i="4"/>
  <c r="Y988" i="4"/>
  <c r="Y132" i="4"/>
  <c r="P131" i="4"/>
  <c r="Y7" i="4"/>
  <c r="Y661" i="4"/>
  <c r="Y719" i="4"/>
  <c r="Y158" i="4"/>
  <c r="Y980" i="4"/>
  <c r="Y125" i="4"/>
  <c r="Y92" i="4"/>
  <c r="Y621" i="4"/>
  <c r="Y409" i="4"/>
  <c r="Y762" i="4"/>
  <c r="Y343" i="4"/>
  <c r="P342" i="4"/>
  <c r="Y200" i="4"/>
  <c r="Y548" i="4"/>
  <c r="Y751" i="4"/>
  <c r="Y13" i="4"/>
  <c r="Y188" i="4"/>
  <c r="Y967" i="4"/>
  <c r="Y127" i="4"/>
  <c r="Y336" i="4"/>
  <c r="Y211" i="4"/>
  <c r="Y214" i="4"/>
  <c r="Y148" i="4"/>
  <c r="Y123" i="4"/>
  <c r="Y458" i="4"/>
  <c r="Y139" i="4"/>
  <c r="Y756" i="4"/>
  <c r="Y738" i="4"/>
  <c r="P737" i="4"/>
  <c r="Y961" i="4"/>
  <c r="Y172" i="4"/>
  <c r="Y932" i="4"/>
  <c r="Y992" i="4"/>
  <c r="P183" i="4"/>
  <c r="C21" i="3" s="1"/>
  <c r="D21" i="3" s="1"/>
  <c r="Y192" i="4"/>
  <c r="P29" i="4"/>
  <c r="C18" i="3" s="1"/>
  <c r="D18" i="3" s="1"/>
  <c r="Y37" i="4"/>
  <c r="Y209" i="4"/>
  <c r="Y20" i="4"/>
  <c r="Y468" i="4"/>
  <c r="Y552" i="4"/>
  <c r="P551" i="4"/>
  <c r="Y338" i="4"/>
  <c r="Y782" i="4"/>
  <c r="Y129" i="4"/>
  <c r="P482" i="4"/>
  <c r="C26" i="3" s="1"/>
  <c r="D26" i="3" s="1"/>
  <c r="Y483" i="4"/>
  <c r="Y101" i="4"/>
  <c r="Y990" i="4"/>
  <c r="Y965" i="4"/>
  <c r="Y23" i="4"/>
  <c r="P22" i="4"/>
  <c r="Y963" i="4"/>
  <c r="Y465" i="4"/>
  <c r="Y41" i="4"/>
  <c r="P40" i="4"/>
  <c r="C19" i="3" s="1"/>
  <c r="D19" i="3" s="1"/>
  <c r="Y780" i="4"/>
  <c r="P525" i="4"/>
  <c r="Y535" i="4"/>
  <c r="Y955" i="4"/>
  <c r="P954" i="4"/>
  <c r="Y220" i="4"/>
  <c r="Y437" i="4"/>
  <c r="Y30" i="4"/>
  <c r="P245" i="4"/>
  <c r="Y246" i="4"/>
  <c r="Y99" i="4"/>
  <c r="Y982" i="4"/>
  <c r="Y260" i="4"/>
  <c r="Y785" i="4"/>
  <c r="Y971" i="4"/>
  <c r="Y388" i="4"/>
  <c r="P683" i="4"/>
  <c r="P679" i="4" s="1"/>
  <c r="Y703" i="4"/>
  <c r="Y307" i="4"/>
  <c r="Y288" i="4"/>
  <c r="P287" i="4"/>
  <c r="Y522" i="4"/>
  <c r="Y446" i="4"/>
  <c r="Y141" i="4"/>
  <c r="Y413" i="4"/>
  <c r="Y329" i="4"/>
  <c r="Y959" i="4"/>
  <c r="Y224" i="4"/>
  <c r="Y120" i="4"/>
  <c r="Y542" i="4"/>
  <c r="P805" i="4"/>
  <c r="Y806" i="4"/>
  <c r="Y332" i="4"/>
  <c r="P501" i="4"/>
  <c r="Y502" i="4"/>
  <c r="Y986" i="4"/>
  <c r="Y795" i="4"/>
  <c r="Y368" i="4"/>
  <c r="Y69" i="4"/>
  <c r="Y596" i="4"/>
  <c r="Y973" i="4"/>
  <c r="Y526" i="4"/>
  <c r="Y83" i="4"/>
  <c r="Y26" i="4"/>
  <c r="Y150" i="4"/>
  <c r="Y17" i="4"/>
  <c r="P16" i="4"/>
  <c r="Y994" i="4"/>
  <c r="Y759" i="4"/>
  <c r="Y222" i="4"/>
  <c r="Y290" i="4"/>
  <c r="Y285" i="4"/>
  <c r="Y472" i="4"/>
  <c r="Y278" i="4"/>
  <c r="Y884" i="4"/>
  <c r="P883" i="4"/>
  <c r="Y486" i="4"/>
  <c r="Y643" i="4"/>
  <c r="Y957" i="4"/>
  <c r="Y33" i="4"/>
  <c r="Y198" i="4"/>
  <c r="P197" i="4"/>
  <c r="C22" i="3" s="1"/>
  <c r="D22" i="3" s="1"/>
  <c r="Y184" i="4"/>
  <c r="Y920" i="4"/>
  <c r="Y165" i="4"/>
  <c r="Y770" i="4"/>
  <c r="Y268" i="4"/>
  <c r="Y835" i="4"/>
  <c r="Y625" i="4"/>
  <c r="P624" i="4"/>
  <c r="P471" i="4"/>
  <c r="C25" i="3" s="1"/>
  <c r="D25" i="3" s="1"/>
  <c r="Y475" i="4"/>
  <c r="Y801" i="4"/>
  <c r="P800" i="4"/>
  <c r="Y896" i="4"/>
  <c r="Y824" i="4"/>
  <c r="Y418" i="4"/>
  <c r="P417" i="4"/>
  <c r="Y684" i="4"/>
  <c r="Y280" i="4"/>
  <c r="Y295" i="4"/>
  <c r="Y318" i="4"/>
  <c r="Y976" i="4"/>
  <c r="P975" i="4"/>
  <c r="P823" i="4"/>
  <c r="Y827" i="4"/>
  <c r="Y577" i="4"/>
  <c r="Y326" i="4"/>
  <c r="P325" i="4"/>
  <c r="E79" i="5"/>
  <c r="F79" i="5" s="1"/>
  <c r="G79" i="5" s="1"/>
  <c r="H79" i="5" s="1"/>
  <c r="I79" i="5" s="1"/>
  <c r="J79" i="5" s="1"/>
  <c r="K79" i="5" s="1"/>
  <c r="L79" i="5" s="1"/>
  <c r="M79" i="5" s="1"/>
  <c r="D76" i="5"/>
  <c r="D78" i="5" s="1"/>
  <c r="E78" i="5" s="1"/>
  <c r="F78" i="5" s="1"/>
  <c r="G78" i="5" s="1"/>
  <c r="H78" i="5" s="1"/>
  <c r="I78" i="5" s="1"/>
  <c r="J78" i="5" s="1"/>
  <c r="K78" i="5" s="1"/>
  <c r="L78" i="5" s="1"/>
  <c r="M78" i="5" s="1"/>
  <c r="P157" i="4" l="1"/>
  <c r="Y679" i="4"/>
  <c r="Y245" i="4"/>
  <c r="Y40" i="4"/>
  <c r="P733" i="4"/>
  <c r="Y737" i="4"/>
  <c r="Y342" i="4"/>
  <c r="P758" i="4"/>
  <c r="C28" i="3" s="1"/>
  <c r="D28" i="3" s="1"/>
  <c r="Y773" i="4"/>
  <c r="Y954" i="4"/>
  <c r="Y683" i="4"/>
  <c r="Y482" i="4"/>
  <c r="P547" i="4"/>
  <c r="Y551" i="4"/>
  <c r="Y113" i="4"/>
  <c r="P82" i="4"/>
  <c r="Y975" i="4"/>
  <c r="Y16" i="4"/>
  <c r="Y501" i="4"/>
  <c r="Y287" i="4"/>
  <c r="Y131" i="4"/>
  <c r="Y850" i="4"/>
  <c r="Y48" i="4"/>
  <c r="Y883" i="4"/>
  <c r="P882" i="4"/>
  <c r="C31" i="3" s="1"/>
  <c r="D31" i="3" s="1"/>
  <c r="Y417" i="4"/>
  <c r="P412" i="4"/>
  <c r="C24" i="3" s="1"/>
  <c r="D24" i="3" s="1"/>
  <c r="Y29" i="4"/>
  <c r="P776" i="4"/>
  <c r="C29" i="3" s="1"/>
  <c r="D29" i="3" s="1"/>
  <c r="Y777" i="4"/>
  <c r="Y167" i="4"/>
  <c r="Y805" i="4"/>
  <c r="Y22" i="4"/>
  <c r="Y157" i="4"/>
  <c r="P521" i="4"/>
  <c r="Y525" i="4"/>
  <c r="Y232" i="4"/>
  <c r="P219" i="4"/>
  <c r="C23" i="3" s="1"/>
  <c r="D23" i="3" s="1"/>
  <c r="P620" i="4"/>
  <c r="Y624" i="4"/>
  <c r="Y800" i="4"/>
  <c r="Y823" i="4"/>
  <c r="Y471" i="4"/>
  <c r="Y197" i="4"/>
  <c r="Y176" i="4"/>
  <c r="P6" i="4"/>
  <c r="C17" i="3" s="1"/>
  <c r="Y325" i="4"/>
  <c r="Y183" i="4"/>
  <c r="D17" i="3" l="1"/>
  <c r="Y733" i="4"/>
  <c r="Y6" i="4"/>
  <c r="Y412" i="4"/>
  <c r="Y521" i="4"/>
  <c r="Y547" i="4"/>
  <c r="Y758" i="4"/>
  <c r="Y620" i="4"/>
  <c r="Y882" i="4"/>
  <c r="Y219" i="4"/>
  <c r="Y776" i="4"/>
  <c r="P81" i="4"/>
  <c r="Y82" i="4"/>
  <c r="P500" i="4"/>
  <c r="C27" i="3" s="1"/>
  <c r="D27" i="3" s="1"/>
  <c r="Y81" i="4" l="1"/>
  <c r="P47" i="4"/>
  <c r="C20" i="3" s="1"/>
  <c r="Y500" i="4"/>
  <c r="D20" i="3" l="1"/>
  <c r="E20" i="3" s="1"/>
  <c r="C32" i="3"/>
  <c r="D32" i="3" s="1"/>
  <c r="Y47" i="4"/>
  <c r="O998" i="4"/>
  <c r="E25" i="3" l="1"/>
  <c r="E22" i="3"/>
  <c r="E19" i="3"/>
  <c r="E26" i="3"/>
  <c r="E18" i="3"/>
  <c r="E30" i="3"/>
  <c r="E21" i="3"/>
  <c r="E31" i="3"/>
  <c r="E23" i="3"/>
  <c r="E24" i="3"/>
  <c r="E28" i="3"/>
  <c r="E29" i="3"/>
  <c r="E17" i="3"/>
  <c r="E27" i="3"/>
  <c r="Q79" i="4"/>
  <c r="O999" i="4"/>
  <c r="Y999" i="4" s="1"/>
  <c r="Q912" i="4"/>
  <c r="Q305" i="4"/>
  <c r="Q470" i="4"/>
  <c r="Q340" i="4"/>
  <c r="Q797" i="4"/>
  <c r="Q186" i="4"/>
  <c r="Q21" i="4"/>
  <c r="Q450" i="4"/>
  <c r="Q611" i="4"/>
  <c r="Q425" i="4"/>
  <c r="Q74" i="4"/>
  <c r="Q915" i="4"/>
  <c r="Q573" i="4"/>
  <c r="Q485" i="4"/>
  <c r="Q282" i="4"/>
  <c r="Q817" i="4"/>
  <c r="Q73" i="4"/>
  <c r="Q914" i="4"/>
  <c r="Q901" i="4"/>
  <c r="Q772" i="4"/>
  <c r="Q57" i="4"/>
  <c r="Q251" i="4"/>
  <c r="Q481" i="4"/>
  <c r="Q788" i="4"/>
  <c r="Q238" i="4"/>
  <c r="Q235" i="4"/>
  <c r="Q143" i="4"/>
  <c r="Q787" i="4"/>
  <c r="Q410" i="4"/>
  <c r="Q237" i="4"/>
  <c r="Q299" i="4"/>
  <c r="Q837" i="4"/>
  <c r="Q898" i="4"/>
  <c r="Q387" i="4"/>
  <c r="Q178" i="4"/>
  <c r="Q36" i="4"/>
  <c r="Q145" i="4"/>
  <c r="Y998" i="4"/>
  <c r="Q147" i="4"/>
  <c r="Q604" i="4"/>
  <c r="Q735" i="4"/>
  <c r="Q681" i="4"/>
  <c r="Q701" i="4"/>
  <c r="Q262" i="4"/>
  <c r="Q314" i="4"/>
  <c r="Q579" i="4"/>
  <c r="Q56" i="4"/>
  <c r="Q721" i="4"/>
  <c r="Q391" i="4"/>
  <c r="Q923" i="4"/>
  <c r="Q591" i="4"/>
  <c r="Q19" i="4"/>
  <c r="Q686" i="4"/>
  <c r="Q903" i="4"/>
  <c r="Q922" i="4"/>
  <c r="Q411" i="4"/>
  <c r="Q286" i="4"/>
  <c r="Q116" i="4"/>
  <c r="Q217" i="4"/>
  <c r="Q480" i="4"/>
  <c r="Q291" i="4"/>
  <c r="Q514" i="4"/>
  <c r="Q194" i="4"/>
  <c r="Q808" i="4"/>
  <c r="Q921" i="4"/>
  <c r="Q370" i="4"/>
  <c r="Q633" i="4"/>
  <c r="Q509" i="4"/>
  <c r="Q491" i="4"/>
  <c r="Q185" i="4"/>
  <c r="Q162" i="4"/>
  <c r="Q572" i="4"/>
  <c r="Q747" i="4"/>
  <c r="Q118" i="4"/>
  <c r="Q948" i="4"/>
  <c r="Q301" i="4"/>
  <c r="Q715" i="4"/>
  <c r="Q223" i="4"/>
  <c r="Q678" i="4"/>
  <c r="Q809" i="4"/>
  <c r="Q528" i="4"/>
  <c r="Q321" i="4"/>
  <c r="Q18" i="4"/>
  <c r="Q887" i="4"/>
  <c r="Q151" i="4"/>
  <c r="Q658" i="4"/>
  <c r="Q958" i="4"/>
  <c r="Q847" i="4"/>
  <c r="Q598" i="4"/>
  <c r="Q405" i="4"/>
  <c r="Q576" i="4"/>
  <c r="Q294" i="4"/>
  <c r="Q728" i="4"/>
  <c r="Q695" i="4"/>
  <c r="Q415" i="4"/>
  <c r="Q243" i="4"/>
  <c r="Q875" i="4"/>
  <c r="Q27" i="4"/>
  <c r="Q65" i="4"/>
  <c r="Q196" i="4"/>
  <c r="Q694" i="4"/>
  <c r="Q84" i="4"/>
  <c r="Q240" i="4"/>
  <c r="Q635" i="4"/>
  <c r="Q427" i="4"/>
  <c r="Q454" i="4"/>
  <c r="Q527" i="4"/>
  <c r="Q570" i="4"/>
  <c r="Q361" i="4"/>
  <c r="Q208" i="4"/>
  <c r="Q392" i="4"/>
  <c r="Q597" i="4"/>
  <c r="Q402" i="4"/>
  <c r="Q941" i="4"/>
  <c r="Q70" i="4"/>
  <c r="Q362" i="4"/>
  <c r="Q369" i="4"/>
  <c r="Q135" i="4"/>
  <c r="Q632" i="4"/>
  <c r="Q105" i="4"/>
  <c r="Q804" i="4"/>
  <c r="Q653" i="4"/>
  <c r="Q742" i="4"/>
  <c r="Q257" i="4"/>
  <c r="Q401" i="4"/>
  <c r="Q493" i="4"/>
  <c r="Q46" i="4"/>
  <c r="Q880" i="4"/>
  <c r="Q583" i="4"/>
  <c r="Q473" i="4"/>
  <c r="Q796" i="4"/>
  <c r="Q375" i="4"/>
  <c r="Q43" i="4"/>
  <c r="Q479" i="4"/>
  <c r="Q464" i="4"/>
  <c r="Q239" i="4"/>
  <c r="Q259" i="4"/>
  <c r="Q987" i="4"/>
  <c r="Q537" i="4"/>
  <c r="Q457" i="4"/>
  <c r="Q844" i="4"/>
  <c r="Q663" i="4"/>
  <c r="Q669" i="4"/>
  <c r="Q503" i="4"/>
  <c r="Q182" i="4"/>
  <c r="Q524" i="4"/>
  <c r="Q52" i="4"/>
  <c r="Q765" i="4"/>
  <c r="Q146" i="4"/>
  <c r="Q943" i="4"/>
  <c r="Q803" i="4"/>
  <c r="Q63" i="4"/>
  <c r="Q109" i="4"/>
  <c r="Q333" i="4"/>
  <c r="Q936" i="4"/>
  <c r="Q807" i="4"/>
  <c r="Q760" i="4"/>
  <c r="Q433" i="4"/>
  <c r="Q631" i="4"/>
  <c r="Q348" i="4"/>
  <c r="Q995" i="4"/>
  <c r="Q520" i="4"/>
  <c r="Q444" i="4"/>
  <c r="Q707" i="4"/>
  <c r="Q919" i="4"/>
  <c r="Q833" i="4"/>
  <c r="Q822" i="4"/>
  <c r="Q357" i="4"/>
  <c r="Q543" i="4"/>
  <c r="Q672" i="4"/>
  <c r="Q497" i="4"/>
  <c r="Q434" i="4"/>
  <c r="Q236" i="4"/>
  <c r="Q117" i="4"/>
  <c r="Q407" i="4"/>
  <c r="Q974" i="4"/>
  <c r="Q794" i="4"/>
  <c r="Q619" i="4"/>
  <c r="Q225" i="4"/>
  <c r="Q960" i="4"/>
  <c r="Q59" i="4"/>
  <c r="Q697" i="4"/>
  <c r="Q839" i="4"/>
  <c r="Q467" i="4"/>
  <c r="Q330" i="4"/>
  <c r="Q879" i="4"/>
  <c r="Q878" i="4"/>
  <c r="Q414" i="4"/>
  <c r="Q815" i="4"/>
  <c r="Q68" i="4"/>
  <c r="Q218" i="4"/>
  <c r="Q142" i="4"/>
  <c r="Q893" i="4"/>
  <c r="Q447" i="4"/>
  <c r="Q705" i="4"/>
  <c r="Q657" i="4"/>
  <c r="Q523" i="4"/>
  <c r="Q309" i="4"/>
  <c r="Q355" i="4"/>
  <c r="Q289" i="4"/>
  <c r="Q616" i="4"/>
  <c r="Q308" i="4"/>
  <c r="Q112" i="4"/>
  <c r="Q836" i="4"/>
  <c r="Q538" i="4"/>
  <c r="Q273" i="4"/>
  <c r="Q378" i="4"/>
  <c r="Q541" i="4"/>
  <c r="Q671" i="4"/>
  <c r="Q628" i="4"/>
  <c r="Q868" i="4"/>
  <c r="Q249" i="4"/>
  <c r="Q877" i="4"/>
  <c r="Q95" i="4"/>
  <c r="Q610" i="4"/>
  <c r="Q97" i="4"/>
  <c r="Q820" i="4"/>
  <c r="Q886" i="4"/>
  <c r="Q605" i="4"/>
  <c r="Q890" i="4"/>
  <c r="Q704" i="4"/>
  <c r="Q389" i="4"/>
  <c r="Q972" i="4"/>
  <c r="Q213" i="4"/>
  <c r="Q567" i="4"/>
  <c r="Q300" i="4"/>
  <c r="Q421" i="4"/>
  <c r="Q928" i="4"/>
  <c r="Q62" i="4"/>
  <c r="Q367" i="4"/>
  <c r="Q242" i="4"/>
  <c r="Q639" i="4"/>
  <c r="Q518" i="4"/>
  <c r="Q96" i="4"/>
  <c r="Q436" i="4"/>
  <c r="Q263" i="4"/>
  <c r="Q510" i="4"/>
  <c r="Q261" i="4"/>
  <c r="Q983" i="4"/>
  <c r="Q283" i="4"/>
  <c r="Q354" i="4"/>
  <c r="Q949" i="4"/>
  <c r="Q513" i="4"/>
  <c r="Q324" i="4"/>
  <c r="Q698" i="4"/>
  <c r="Q706" i="4"/>
  <c r="Q276" i="4"/>
  <c r="Q571" i="4"/>
  <c r="Q660" i="4"/>
  <c r="Q489" i="4"/>
  <c r="Q100" i="4"/>
  <c r="Q297" i="4"/>
  <c r="Q39" i="4"/>
  <c r="Q170" i="4"/>
  <c r="Q382" i="4"/>
  <c r="Q384" i="4"/>
  <c r="Q15" i="4"/>
  <c r="Q121" i="4"/>
  <c r="Q247" i="4"/>
  <c r="Q717" i="4"/>
  <c r="Q939" i="4"/>
  <c r="Q746" i="4"/>
  <c r="Q138" i="4"/>
  <c r="Q927" i="4"/>
  <c r="Q856" i="4"/>
  <c r="Q496" i="4"/>
  <c r="Q275" i="4"/>
  <c r="Q31" i="4"/>
  <c r="Q462" i="4"/>
  <c r="Q435" i="4"/>
  <c r="Q71" i="4"/>
  <c r="Q399" i="4"/>
  <c r="Q438" i="4"/>
  <c r="Q784" i="4"/>
  <c r="Q358" i="4"/>
  <c r="Q670" i="4"/>
  <c r="Q264" i="4"/>
  <c r="Q492" i="4"/>
  <c r="Q202" i="4"/>
  <c r="Q380" i="4"/>
  <c r="Q221" i="4"/>
  <c r="Q947" i="4"/>
  <c r="Q956" i="4"/>
  <c r="Q594" i="4"/>
  <c r="Q536" i="4"/>
  <c r="Q76" i="4"/>
  <c r="Q42" i="4"/>
  <c r="Q859" i="4"/>
  <c r="Q395" i="4"/>
  <c r="Q816" i="4"/>
  <c r="Q613" i="4"/>
  <c r="Q511" i="4"/>
  <c r="Q894" i="4"/>
  <c r="Q494" i="4"/>
  <c r="Q696" i="4"/>
  <c r="Q910" i="4"/>
  <c r="Q934" i="4"/>
  <c r="Q466" i="4"/>
  <c r="Q866" i="4"/>
  <c r="Q609" i="4"/>
  <c r="Q156" i="4"/>
  <c r="Q753" i="4"/>
  <c r="Q764" i="4"/>
  <c r="Q356" i="4"/>
  <c r="Q24" i="4"/>
  <c r="Q530" i="4"/>
  <c r="Q312" i="4"/>
  <c r="Q393" i="4"/>
  <c r="Q345" i="4"/>
  <c r="Q786" i="4"/>
  <c r="Q366" i="4"/>
  <c r="Q666" i="4"/>
  <c r="Q347" i="4"/>
  <c r="Q858" i="4"/>
  <c r="Q709" i="4"/>
  <c r="Q589" i="4"/>
  <c r="Q889" i="4"/>
  <c r="Q390" i="4"/>
  <c r="Q991" i="4"/>
  <c r="Q302" i="4"/>
  <c r="Q102" i="4"/>
  <c r="Q12" i="4"/>
  <c r="Q10" i="4"/>
  <c r="Q557" i="4"/>
  <c r="Q44" i="4"/>
  <c r="Q78" i="4"/>
  <c r="Q443" i="4"/>
  <c r="Q838" i="4"/>
  <c r="Q484" i="4"/>
  <c r="Q163" i="4"/>
  <c r="Q656" i="4"/>
  <c r="Q724" i="4"/>
  <c r="Q153" i="4"/>
  <c r="Q241" i="4"/>
  <c r="Q617" i="4"/>
  <c r="Q429" i="4"/>
  <c r="Q432" i="4"/>
  <c r="Q668" i="4"/>
  <c r="Q159" i="4"/>
  <c r="Q857" i="4"/>
  <c r="Q549" i="4"/>
  <c r="Q720" i="4"/>
  <c r="Q730" i="4"/>
  <c r="Q810" i="4"/>
  <c r="Q677" i="4"/>
  <c r="Q603" i="4"/>
  <c r="Q254" i="4"/>
  <c r="Q516" i="4"/>
  <c r="Q364" i="4"/>
  <c r="Q699" i="4"/>
  <c r="Q277" i="4"/>
  <c r="Q534" i="4"/>
  <c r="Q860" i="4"/>
  <c r="Q602" i="4"/>
  <c r="Q322" i="4"/>
  <c r="Q708" i="4"/>
  <c r="Q25" i="4"/>
  <c r="Q498" i="4"/>
  <c r="Q130" i="4"/>
  <c r="Q783" i="4"/>
  <c r="Q298" i="4"/>
  <c r="Q781" i="4"/>
  <c r="Q692" i="4"/>
  <c r="Q853" i="4"/>
  <c r="Q230" i="4"/>
  <c r="Q565" i="4"/>
  <c r="Q665" i="4"/>
  <c r="Q642" i="4"/>
  <c r="Q339" i="4"/>
  <c r="Q946" i="4"/>
  <c r="Q469" i="4"/>
  <c r="Q349" i="4"/>
  <c r="Q453" i="4"/>
  <c r="Q90" i="4"/>
  <c r="Q474" i="4"/>
  <c r="Q911" i="4"/>
  <c r="Q210" i="4"/>
  <c r="Q942" i="4"/>
  <c r="Q499" i="4"/>
  <c r="Q964" i="4"/>
  <c r="Q205" i="4"/>
  <c r="Q881" i="4"/>
  <c r="Q229" i="4"/>
  <c r="Q505" i="4"/>
  <c r="Q874" i="4"/>
  <c r="Q463" i="4"/>
  <c r="Q865" i="4"/>
  <c r="Q403" i="4"/>
  <c r="Q888" i="4"/>
  <c r="Q819" i="4"/>
  <c r="Q66" i="4"/>
  <c r="Q227" i="4"/>
  <c r="Q722" i="4"/>
  <c r="Q966" i="4"/>
  <c r="Q38" i="4"/>
  <c r="Q829" i="4"/>
  <c r="Q193" i="4"/>
  <c r="Q849" i="4"/>
  <c r="Q876" i="4"/>
  <c r="Q641" i="4"/>
  <c r="Q461" i="4"/>
  <c r="Q725" i="4"/>
  <c r="Q899" i="4"/>
  <c r="Q560" i="4"/>
  <c r="Q913" i="4"/>
  <c r="Q993" i="4"/>
  <c r="Q187" i="4"/>
  <c r="Q933" i="4"/>
  <c r="Q173" i="4"/>
  <c r="Q637" i="4"/>
  <c r="Q376" i="4"/>
  <c r="Q606" i="4"/>
  <c r="Q731" i="4"/>
  <c r="Q588" i="4"/>
  <c r="Q907" i="4"/>
  <c r="Q94" i="4"/>
  <c r="Q140" i="4"/>
  <c r="Q459" i="4"/>
  <c r="Q124" i="4"/>
  <c r="Q864" i="4"/>
  <c r="Q952" i="4"/>
  <c r="Q812" i="4"/>
  <c r="Q374" i="4"/>
  <c r="Q909" i="4"/>
  <c r="Q766" i="4"/>
  <c r="Q272" i="4"/>
  <c r="Q80" i="4"/>
  <c r="Q575" i="4"/>
  <c r="Q862" i="4"/>
  <c r="Q840" i="4"/>
  <c r="Q207" i="4"/>
  <c r="Q365" i="4"/>
  <c r="Q818" i="4"/>
  <c r="Q779" i="4"/>
  <c r="Q713" i="4"/>
  <c r="Q441" i="4"/>
  <c r="Q559" i="4"/>
  <c r="Q426" i="4"/>
  <c r="Q563" i="4"/>
  <c r="Q54" i="4"/>
  <c r="Q404" i="4"/>
  <c r="Q452" i="4"/>
  <c r="Q420" i="4"/>
  <c r="Q553" i="4"/>
  <c r="Q676" i="4"/>
  <c r="Q266" i="4"/>
  <c r="Q554" i="4"/>
  <c r="Q926" i="4"/>
  <c r="Q64" i="4"/>
  <c r="Q431" i="4"/>
  <c r="Q754" i="4"/>
  <c r="Q451" i="4"/>
  <c r="Q439" i="4"/>
  <c r="Q693" i="4"/>
  <c r="Q789" i="4"/>
  <c r="Q149" i="4"/>
  <c r="Q873" i="4"/>
  <c r="Q904" i="4"/>
  <c r="Q566" i="4"/>
  <c r="Q490" i="4"/>
  <c r="Q191" i="4"/>
  <c r="Q544" i="4"/>
  <c r="Q590" i="4"/>
  <c r="Q634" i="4"/>
  <c r="Q508" i="4"/>
  <c r="Q204" i="4"/>
  <c r="Q169" i="4"/>
  <c r="Q846" i="4"/>
  <c r="Q423" i="4"/>
  <c r="Q664" i="4"/>
  <c r="Q938" i="4"/>
  <c r="Q608" i="4"/>
  <c r="Q622" i="4"/>
  <c r="Q313" i="4"/>
  <c r="Q736" i="4"/>
  <c r="Q93" i="4"/>
  <c r="Q373" i="4"/>
  <c r="Q962" i="4"/>
  <c r="Q126" i="4"/>
  <c r="Q739" i="4"/>
  <c r="Q757" i="4"/>
  <c r="Q478" i="4"/>
  <c r="Q712" i="4"/>
  <c r="Q655" i="4"/>
  <c r="Q67" i="4"/>
  <c r="Q316" i="4"/>
  <c r="Q106" i="4"/>
  <c r="Q985" i="4"/>
  <c r="Q979" i="4"/>
  <c r="Q916" i="4"/>
  <c r="Q555" i="4"/>
  <c r="Q327" i="4"/>
  <c r="Q346" i="4"/>
  <c r="Q578" i="4"/>
  <c r="Q826" i="4"/>
  <c r="Q517" i="4"/>
  <c r="Q651" i="4"/>
  <c r="Q600" i="4"/>
  <c r="Q646" i="4"/>
  <c r="Q353" i="4"/>
  <c r="Q848" i="4"/>
  <c r="Q841" i="4"/>
  <c r="Q654" i="4"/>
  <c r="Q477" i="4"/>
  <c r="Q136" i="4"/>
  <c r="Q428" i="4"/>
  <c r="Q317" i="4"/>
  <c r="Q529" i="4"/>
  <c r="Q682" i="4"/>
  <c r="Q599" i="4"/>
  <c r="Q546" i="4"/>
  <c r="Q977" i="4"/>
  <c r="Q586" i="4"/>
  <c r="Q111" i="4"/>
  <c r="Q690" i="4"/>
  <c r="Q674" i="4"/>
  <c r="Q319" i="4"/>
  <c r="Q320" i="4"/>
  <c r="Q284" i="4"/>
  <c r="Q618" i="4"/>
  <c r="Q45" i="4"/>
  <c r="Q744" i="4"/>
  <c r="Q749" i="4"/>
  <c r="Q296" i="4"/>
  <c r="Q592" i="4"/>
  <c r="Q281" i="4"/>
  <c r="Q710" i="4"/>
  <c r="Q419" i="4"/>
  <c r="Q507" i="4"/>
  <c r="Q270" i="4"/>
  <c r="Q845" i="4"/>
  <c r="Q659" i="4"/>
  <c r="Q585" i="4"/>
  <c r="Q688" i="4"/>
  <c r="Q564" i="4"/>
  <c r="Q134" i="4"/>
  <c r="Q935" i="4"/>
  <c r="Q580" i="4"/>
  <c r="Q614" i="4"/>
  <c r="Q582" i="4"/>
  <c r="Q711" i="4"/>
  <c r="Q206" i="4"/>
  <c r="Q636" i="4"/>
  <c r="Q897" i="4"/>
  <c r="Q615" i="4"/>
  <c r="Q629" i="4"/>
  <c r="Q769" i="4"/>
  <c r="Q714" i="4"/>
  <c r="Q981" i="4"/>
  <c r="Q581" i="4"/>
  <c r="Q152" i="4"/>
  <c r="Q161" i="4"/>
  <c r="Q761" i="4"/>
  <c r="Q91" i="4"/>
  <c r="Q512" i="4"/>
  <c r="Q940" i="4"/>
  <c r="Q802" i="4"/>
  <c r="Q86" i="4"/>
  <c r="Q476" i="4"/>
  <c r="Q716" i="4"/>
  <c r="Q626" i="4"/>
  <c r="Q863" i="4"/>
  <c r="Q488" i="4"/>
  <c r="Q929" i="4"/>
  <c r="Q87" i="4"/>
  <c r="Q271" i="4"/>
  <c r="Q89" i="4"/>
  <c r="Q685" i="4"/>
  <c r="Q504" i="4"/>
  <c r="Q292" i="4"/>
  <c r="Q400" i="4"/>
  <c r="Q331" i="4"/>
  <c r="Q662" i="4"/>
  <c r="Q8" i="4"/>
  <c r="Q638" i="4"/>
  <c r="Q917" i="4"/>
  <c r="Q793" i="4"/>
  <c r="Q122" i="4"/>
  <c r="Q133" i="4"/>
  <c r="Q408" i="4"/>
  <c r="Q843" i="4"/>
  <c r="Q842" i="4"/>
  <c r="Q727" i="4"/>
  <c r="Q869" i="4"/>
  <c r="Q55" i="4"/>
  <c r="Q515" i="4"/>
  <c r="Q689" i="4"/>
  <c r="Q790" i="4"/>
  <c r="Q568" i="4"/>
  <c r="Q792" i="4"/>
  <c r="Q360" i="4"/>
  <c r="Q640" i="4"/>
  <c r="Q394" i="4"/>
  <c r="Q269" i="4"/>
  <c r="Q385" i="4"/>
  <c r="Q166" i="4"/>
  <c r="Q75" i="4"/>
  <c r="Q350" i="4"/>
  <c r="Q137" i="4"/>
  <c r="Q226" i="4"/>
  <c r="Q34" i="4"/>
  <c r="Q700" i="4"/>
  <c r="Q830" i="4"/>
  <c r="Q231" i="4"/>
  <c r="Q814" i="4"/>
  <c r="Q248" i="4"/>
  <c r="Q252" i="4"/>
  <c r="Q870" i="4"/>
  <c r="Q155" i="4"/>
  <c r="Q673" i="4"/>
  <c r="Q834" i="4"/>
  <c r="Q950" i="4"/>
  <c r="Q885" i="4"/>
  <c r="Q311" i="4"/>
  <c r="Q406" i="4"/>
  <c r="Q718" i="4"/>
  <c r="Q195" i="4"/>
  <c r="Q258" i="4"/>
  <c r="Q216" i="4"/>
  <c r="Q702" i="4"/>
  <c r="Q98" i="4"/>
  <c r="Q110" i="4"/>
  <c r="Q791" i="4"/>
  <c r="Q989" i="4"/>
  <c r="Q9" i="4"/>
  <c r="Q328" i="4"/>
  <c r="Q160" i="4"/>
  <c r="Q344" i="4"/>
  <c r="Q768" i="4"/>
  <c r="Q144" i="4"/>
  <c r="Q871" i="4"/>
  <c r="Q905" i="4"/>
  <c r="Q825" i="4"/>
  <c r="Q623" i="4"/>
  <c r="Q650" i="4"/>
  <c r="Q630" i="4"/>
  <c r="Q72" i="4"/>
  <c r="Q799" i="4"/>
  <c r="Q85" i="4"/>
  <c r="Q895" i="4"/>
  <c r="Q951" i="4"/>
  <c r="Q379" i="4"/>
  <c r="Q595" i="4"/>
  <c r="Q50" i="4"/>
  <c r="Q925" i="4"/>
  <c r="Q852" i="4"/>
  <c r="Q77" i="4"/>
  <c r="Q449" i="4"/>
  <c r="Q164" i="4"/>
  <c r="Q104" i="4"/>
  <c r="Q335" i="4"/>
  <c r="Q119" i="4"/>
  <c r="Q691" i="4"/>
  <c r="Q726" i="4"/>
  <c r="Q867" i="4"/>
  <c r="Q203" i="4"/>
  <c r="Q937" i="4"/>
  <c r="Q377" i="4"/>
  <c r="Q740" i="4"/>
  <c r="Q574" i="4"/>
  <c r="Q607" i="4"/>
  <c r="Q743" i="4"/>
  <c r="Q970" i="4"/>
  <c r="Q371" i="4"/>
  <c r="Q562" i="4"/>
  <c r="Q648" i="4"/>
  <c r="Q32" i="4"/>
  <c r="Q352" i="4"/>
  <c r="Q953" i="4"/>
  <c r="Q60" i="4"/>
  <c r="Q732" i="4"/>
  <c r="Q274" i="4"/>
  <c r="Q550" i="4"/>
  <c r="Q177" i="4"/>
  <c r="Q228" i="4"/>
  <c r="Q363" i="4"/>
  <c r="Q103" i="4"/>
  <c r="Q88" i="4"/>
  <c r="Q381" i="4"/>
  <c r="Q652" i="4"/>
  <c r="Q767" i="4"/>
  <c r="Q359" i="4"/>
  <c r="Q306" i="4"/>
  <c r="Q532" i="4"/>
  <c r="Q267" i="4"/>
  <c r="Q667" i="4"/>
  <c r="Q303" i="4"/>
  <c r="Q627" i="4"/>
  <c r="Q745" i="4"/>
  <c r="Q775" i="4"/>
  <c r="Q723" i="4"/>
  <c r="Q831" i="4"/>
  <c r="Q383" i="4"/>
  <c r="Q495" i="4"/>
  <c r="Q750" i="4"/>
  <c r="Q687" i="4"/>
  <c r="Q675" i="4"/>
  <c r="Q397" i="4"/>
  <c r="Q396" i="4"/>
  <c r="Q154" i="4"/>
  <c r="Q931" i="4"/>
  <c r="Q250" i="4"/>
  <c r="Q612" i="4"/>
  <c r="Q649" i="4"/>
  <c r="Q872" i="4"/>
  <c r="Q445" i="4"/>
  <c r="Q256" i="4"/>
  <c r="Q171" i="4"/>
  <c r="Q108" i="4"/>
  <c r="Q58" i="4"/>
  <c r="Q832" i="4"/>
  <c r="Q906" i="4"/>
  <c r="Q115" i="4"/>
  <c r="Q593" i="4"/>
  <c r="Q341" i="4"/>
  <c r="Q506" i="4"/>
  <c r="Q372" i="4"/>
  <c r="Q234" i="4"/>
  <c r="Q519" i="4"/>
  <c r="Q545" i="4"/>
  <c r="Q584" i="4"/>
  <c r="Q821" i="4"/>
  <c r="Q531" i="4"/>
  <c r="Q813" i="4"/>
  <c r="Q729" i="4"/>
  <c r="Q647" i="4"/>
  <c r="Q351" i="4"/>
  <c r="Q540" i="4"/>
  <c r="Q561" i="4"/>
  <c r="Q53" i="4"/>
  <c r="Q61" i="4"/>
  <c r="Q455" i="4"/>
  <c r="Q924" i="4"/>
  <c r="Q861" i="4"/>
  <c r="Q416" i="4"/>
  <c r="Q386" i="4"/>
  <c r="Q945" i="4"/>
  <c r="Q323" i="4"/>
  <c r="Q253" i="4"/>
  <c r="Q448" i="4"/>
  <c r="Q460" i="4"/>
  <c r="Q855" i="4"/>
  <c r="Q180" i="4"/>
  <c r="Q918" i="4"/>
  <c r="Q189" i="4"/>
  <c r="Q255" i="4"/>
  <c r="Q748" i="4"/>
  <c r="Q398" i="4"/>
  <c r="Q752" i="4"/>
  <c r="Q337" i="4"/>
  <c r="Q456" i="4"/>
  <c r="Q771" i="4"/>
  <c r="Q828" i="4"/>
  <c r="Q51" i="4"/>
  <c r="Q442" i="4"/>
  <c r="Q199" i="4"/>
  <c r="Q175" i="4"/>
  <c r="Q539" i="4"/>
  <c r="Q644" i="4"/>
  <c r="Q422" i="4"/>
  <c r="Q304" i="4"/>
  <c r="Q215" i="4"/>
  <c r="Q212" i="4"/>
  <c r="Q556" i="4"/>
  <c r="Q440" i="4"/>
  <c r="Q244" i="4"/>
  <c r="Q558" i="4"/>
  <c r="Q128" i="4"/>
  <c r="Q35" i="4"/>
  <c r="Q900" i="4"/>
  <c r="Q265" i="4"/>
  <c r="Q892" i="4"/>
  <c r="Q533" i="4"/>
  <c r="Q968" i="4"/>
  <c r="Q28" i="4"/>
  <c r="Q930" i="4"/>
  <c r="Q181" i="4"/>
  <c r="Q741" i="4"/>
  <c r="Q569" i="4"/>
  <c r="Q601" i="4"/>
  <c r="Q11" i="4"/>
  <c r="Q174" i="4"/>
  <c r="Q14" i="4"/>
  <c r="Q487" i="4"/>
  <c r="Q811" i="4"/>
  <c r="Q902" i="4"/>
  <c r="Q201" i="4"/>
  <c r="Q645" i="4"/>
  <c r="Q293" i="4"/>
  <c r="Q279" i="4"/>
  <c r="Q891" i="4"/>
  <c r="Q755" i="4"/>
  <c r="Q587" i="4"/>
  <c r="Q763" i="4"/>
  <c r="Q233" i="4"/>
  <c r="Q774" i="4"/>
  <c r="Q908" i="4"/>
  <c r="Q310" i="4"/>
  <c r="Q7" i="4"/>
  <c r="Q200" i="4"/>
  <c r="Q188" i="4"/>
  <c r="Q211" i="4"/>
  <c r="Q458" i="4"/>
  <c r="Q338" i="4"/>
  <c r="Q23" i="4"/>
  <c r="Q246" i="4"/>
  <c r="Q785" i="4"/>
  <c r="Q446" i="4"/>
  <c r="Q959" i="4"/>
  <c r="Q596" i="4"/>
  <c r="Q26" i="4"/>
  <c r="Q486" i="4"/>
  <c r="Q198" i="4"/>
  <c r="Q625" i="4"/>
  <c r="Q896" i="4"/>
  <c r="Q976" i="4"/>
  <c r="Q280" i="4"/>
  <c r="Q418" i="4"/>
  <c r="Q483" i="4"/>
  <c r="Q986" i="4"/>
  <c r="Q326" i="4"/>
  <c r="Q734" i="4"/>
  <c r="Q984" i="4"/>
  <c r="Q851" i="4"/>
  <c r="Q980" i="4"/>
  <c r="Q409" i="4"/>
  <c r="Q139" i="4"/>
  <c r="Q961" i="4"/>
  <c r="Q20" i="4"/>
  <c r="Q101" i="4"/>
  <c r="Q780" i="4"/>
  <c r="Q220" i="4"/>
  <c r="Q307" i="4"/>
  <c r="Q806" i="4"/>
  <c r="Q759" i="4"/>
  <c r="Q472" i="4"/>
  <c r="Q770" i="4"/>
  <c r="Q643" i="4"/>
  <c r="Q824" i="4"/>
  <c r="Q17" i="4"/>
  <c r="Q107" i="4"/>
  <c r="Q209" i="4"/>
  <c r="Q430" i="4"/>
  <c r="Q778" i="4"/>
  <c r="Q988" i="4"/>
  <c r="Q661" i="4"/>
  <c r="Q548" i="4"/>
  <c r="Q967" i="4"/>
  <c r="Q214" i="4"/>
  <c r="Q172" i="4"/>
  <c r="Q192" i="4"/>
  <c r="Q782" i="4"/>
  <c r="Q990" i="4"/>
  <c r="Q963" i="4"/>
  <c r="Q99" i="4"/>
  <c r="Q971" i="4"/>
  <c r="Q288" i="4"/>
  <c r="Q141" i="4"/>
  <c r="Q224" i="4"/>
  <c r="Q795" i="4"/>
  <c r="Q973" i="4"/>
  <c r="Q150" i="4"/>
  <c r="Q577" i="4"/>
  <c r="Q165" i="4"/>
  <c r="Q114" i="4"/>
  <c r="Q315" i="4"/>
  <c r="Q179" i="4"/>
  <c r="Q49" i="4"/>
  <c r="Q125" i="4"/>
  <c r="Q762" i="4"/>
  <c r="Q468" i="4"/>
  <c r="Q437" i="4"/>
  <c r="Q332" i="4"/>
  <c r="Q222" i="4"/>
  <c r="Q278" i="4"/>
  <c r="Q184" i="4"/>
  <c r="Q268" i="4"/>
  <c r="Q475" i="4"/>
  <c r="Q295" i="4"/>
  <c r="Q827" i="4"/>
  <c r="Q334" i="4"/>
  <c r="Q738" i="4"/>
  <c r="Q168" i="4"/>
  <c r="Q978" i="4"/>
  <c r="Q719" i="4"/>
  <c r="Q751" i="4"/>
  <c r="Q127" i="4"/>
  <c r="Q148" i="4"/>
  <c r="Q756" i="4"/>
  <c r="Q129" i="4"/>
  <c r="Q465" i="4"/>
  <c r="Q535" i="4"/>
  <c r="Q982" i="4"/>
  <c r="Q388" i="4"/>
  <c r="Q413" i="4"/>
  <c r="Q120" i="4"/>
  <c r="Q368" i="4"/>
  <c r="Q526" i="4"/>
  <c r="Q957" i="4"/>
  <c r="Q290" i="4"/>
  <c r="Q835" i="4"/>
  <c r="Q318" i="4"/>
  <c r="Q703" i="4"/>
  <c r="Q190" i="4"/>
  <c r="Q969" i="4"/>
  <c r="Q132" i="4"/>
  <c r="Q92" i="4"/>
  <c r="Q343" i="4"/>
  <c r="Q932" i="4"/>
  <c r="Q37" i="4"/>
  <c r="Q965" i="4"/>
  <c r="Q30" i="4"/>
  <c r="Q920" i="4"/>
  <c r="Q944" i="4"/>
  <c r="Q621" i="4"/>
  <c r="Q992" i="4"/>
  <c r="Q994" i="4"/>
  <c r="Q798" i="4"/>
  <c r="Q424" i="4"/>
  <c r="Q854" i="4"/>
  <c r="Q158" i="4"/>
  <c r="Q13" i="4"/>
  <c r="Q336" i="4"/>
  <c r="Q123" i="4"/>
  <c r="Q552" i="4"/>
  <c r="Q955" i="4"/>
  <c r="Q260" i="4"/>
  <c r="Q522" i="4"/>
  <c r="Q329" i="4"/>
  <c r="Q542" i="4"/>
  <c r="Q502" i="4"/>
  <c r="Q69" i="4"/>
  <c r="Q83" i="4"/>
  <c r="Q884" i="4"/>
  <c r="Q33" i="4"/>
  <c r="Q801" i="4"/>
  <c r="Q680" i="4"/>
  <c r="Q41" i="4"/>
  <c r="Q285" i="4"/>
  <c r="Q684" i="4"/>
  <c r="Q679" i="4"/>
  <c r="Q737" i="4"/>
  <c r="Q29" i="4"/>
  <c r="Q22" i="4"/>
  <c r="Q232" i="4"/>
  <c r="Q823" i="4"/>
  <c r="Q325" i="4"/>
  <c r="Q954" i="4"/>
  <c r="Q176" i="4"/>
  <c r="Q342" i="4"/>
  <c r="Q683" i="4"/>
  <c r="Q773" i="4"/>
  <c r="Q167" i="4"/>
  <c r="Q800" i="4"/>
  <c r="Q975" i="4"/>
  <c r="Q287" i="4"/>
  <c r="Q157" i="4"/>
  <c r="Q471" i="4"/>
  <c r="Q883" i="4"/>
  <c r="Q197" i="4"/>
  <c r="Q183" i="4"/>
  <c r="Q624" i="4"/>
  <c r="Q551" i="4"/>
  <c r="Q245" i="4"/>
  <c r="Q482" i="4"/>
  <c r="Q777" i="4"/>
  <c r="Q40" i="4"/>
  <c r="Q850" i="4"/>
  <c r="Q131" i="4"/>
  <c r="Q417" i="4"/>
  <c r="Q16" i="4"/>
  <c r="Q113" i="4"/>
  <c r="Q501" i="4"/>
  <c r="Q48" i="4"/>
  <c r="Q805" i="4"/>
  <c r="Q525" i="4"/>
  <c r="Q521" i="4"/>
  <c r="Q219" i="4"/>
  <c r="Q758" i="4"/>
  <c r="Q620" i="4"/>
  <c r="Q82" i="4"/>
  <c r="Q733" i="4"/>
  <c r="Q547" i="4"/>
  <c r="Q6" i="4"/>
  <c r="Q776" i="4"/>
  <c r="Q412" i="4"/>
  <c r="Q882" i="4"/>
  <c r="Q81" i="4"/>
  <c r="Q500" i="4"/>
  <c r="Q47" i="4"/>
  <c r="E32" i="3" l="1"/>
  <c r="O1000" i="4"/>
  <c r="Y1000" i="4" s="1"/>
</calcChain>
</file>

<file path=xl/sharedStrings.xml><?xml version="1.0" encoding="utf-8"?>
<sst xmlns="http://schemas.openxmlformats.org/spreadsheetml/2006/main" count="8545" uniqueCount="3190">
  <si>
    <t>ITEM</t>
  </si>
  <si>
    <t>SERVIÇOS</t>
  </si>
  <si>
    <t>DESCRIÇÃO</t>
  </si>
  <si>
    <t>UND</t>
  </si>
  <si>
    <t>QUANT.</t>
  </si>
  <si>
    <t>ESTRUTURA</t>
  </si>
  <si>
    <t>CONCRETO FCK 25MPA</t>
  </si>
  <si>
    <t>m³</t>
  </si>
  <si>
    <t>-</t>
  </si>
  <si>
    <t>REVESTIMENTO DE PISO</t>
  </si>
  <si>
    <t>PISO GRANITINA</t>
  </si>
  <si>
    <t>m²</t>
  </si>
  <si>
    <t>COBERTURA</t>
  </si>
  <si>
    <t>TELHAS</t>
  </si>
  <si>
    <t>ALIMENTAÇÃO</t>
  </si>
  <si>
    <t>ESTRUTURA TIPO N3 COM TRANSFORMADOR 150 Kva</t>
  </si>
  <si>
    <t>KVA</t>
  </si>
  <si>
    <t>DISCRIMINAÇÃO DE SERVIÇOS</t>
  </si>
  <si>
    <t>TOTAL COM BDI (R$)</t>
  </si>
  <si>
    <t>PART. (%)</t>
  </si>
  <si>
    <t>CANTEIRO DE OBRAS</t>
  </si>
  <si>
    <t>ADMINISTRATIVO</t>
  </si>
  <si>
    <t>TERRAPLANAGEM</t>
  </si>
  <si>
    <t>REFORMA</t>
  </si>
  <si>
    <t>ACESSIBILIDADE</t>
  </si>
  <si>
    <t>PASSARELAS</t>
  </si>
  <si>
    <t>COZINHA COM REFEITÓRIO 2015 - SEC. XXI</t>
  </si>
  <si>
    <t>PROJETO DE INSTALAÇÕES ELÉTRICAS</t>
  </si>
  <si>
    <t>LIGAÇÃO DA BOMBA DO HIDRANTE</t>
  </si>
  <si>
    <t>SPDA</t>
  </si>
  <si>
    <t>INSTALAÇÕES HIDROSSANITÁRIA</t>
  </si>
  <si>
    <t>DRENAGEM PLUVIAL</t>
  </si>
  <si>
    <t>SISTEMAS PARA PREVENÇÃO DE COMBATE CONTRA INCÊNDIO</t>
  </si>
  <si>
    <t>GLP (GÁS LIQUEFEITO DE PETRÓLEO)</t>
  </si>
  <si>
    <t>CUSTO TOTAL</t>
  </si>
  <si>
    <t>Item</t>
  </si>
  <si>
    <t>Código</t>
  </si>
  <si>
    <t>Banco</t>
  </si>
  <si>
    <t>Descrição</t>
  </si>
  <si>
    <t>Und</t>
  </si>
  <si>
    <t>Valor Unit</t>
  </si>
  <si>
    <t>Total</t>
  </si>
  <si>
    <t>Peso (%)</t>
  </si>
  <si>
    <t>M. O.</t>
  </si>
  <si>
    <t>MAT.</t>
  </si>
  <si>
    <t>SERVIÇOS PRELIMINARES</t>
  </si>
  <si>
    <t>1.1.1</t>
  </si>
  <si>
    <t>1.1.2</t>
  </si>
  <si>
    <t>RASPAGEM E LIMPEZA MANUAL DO TERRENO</t>
  </si>
  <si>
    <t>1.1.4</t>
  </si>
  <si>
    <t>1.1.5</t>
  </si>
  <si>
    <t>TRANSPORTES</t>
  </si>
  <si>
    <t>SERVIÇO EM TERRA</t>
  </si>
  <si>
    <t>1.3.1</t>
  </si>
  <si>
    <t>BARRACÃO DE OBRAS</t>
  </si>
  <si>
    <t>1.3.1.1</t>
  </si>
  <si>
    <t>1.3.1.2</t>
  </si>
  <si>
    <t>APILOAMENTO</t>
  </si>
  <si>
    <t>FUNDAÇÕES E SONDAGENS</t>
  </si>
  <si>
    <t>1.4.1</t>
  </si>
  <si>
    <t>SONDAGENS PARA INTERIOR - (OBRAS CIVIS)</t>
  </si>
  <si>
    <t>m</t>
  </si>
  <si>
    <t>REVESTIMENTO DE PAREDE</t>
  </si>
  <si>
    <t>1.5.1</t>
  </si>
  <si>
    <t>MURO</t>
  </si>
  <si>
    <t>1.5.1.1</t>
  </si>
  <si>
    <t>CHAPISCO COMUM</t>
  </si>
  <si>
    <t>DIVERSOS</t>
  </si>
  <si>
    <t>1.6.1</t>
  </si>
  <si>
    <t>COMP004</t>
  </si>
  <si>
    <t>Próprio</t>
  </si>
  <si>
    <t>1.6.2</t>
  </si>
  <si>
    <t>PLACA DE INAUGURAÇÃO AÇO ESCOVADO 60 X 120 CM</t>
  </si>
  <si>
    <t>un</t>
  </si>
  <si>
    <t>2.1.1</t>
  </si>
  <si>
    <t>2.1.2</t>
  </si>
  <si>
    <t>ADMINISTRAÇÃO</t>
  </si>
  <si>
    <t>2.2.1</t>
  </si>
  <si>
    <t>ENCARREGADO - (OBRAS CIVIS)</t>
  </si>
  <si>
    <t>H</t>
  </si>
  <si>
    <t>2.2.2</t>
  </si>
  <si>
    <t>ALMOXARIFE - (OBRAS CIVIS)</t>
  </si>
  <si>
    <t>2.2.3</t>
  </si>
  <si>
    <t>ENGENHEIRO - (OBRAS CIVIS)</t>
  </si>
  <si>
    <t>2.3.1</t>
  </si>
  <si>
    <t>CAFE DA MANHA</t>
  </si>
  <si>
    <t>RE</t>
  </si>
  <si>
    <t>2.3.2</t>
  </si>
  <si>
    <t>CANTINA - (OBRAS CIVIS)</t>
  </si>
  <si>
    <t>3.1.1</t>
  </si>
  <si>
    <t>ESCAVACAO MECANICA</t>
  </si>
  <si>
    <t>3.1.2</t>
  </si>
  <si>
    <t>CARGA MECANIZADA</t>
  </si>
  <si>
    <t>3.1.3</t>
  </si>
  <si>
    <t>TRANSPORTE DE MATERIAL ESCAVADO M3.KM</t>
  </si>
  <si>
    <t>3.1.4</t>
  </si>
  <si>
    <t>COMPACTAÇÃO MECÂNICA SEM CONTROLE LABORATÓRIO</t>
  </si>
  <si>
    <t>3.1.5</t>
  </si>
  <si>
    <t>TRANSPORTE COM LÂMINA ATE 100 M - (OBRAS CIVIS)</t>
  </si>
  <si>
    <t>DEMOLIÇÕES E RETIRADAS</t>
  </si>
  <si>
    <t>4.1.1</t>
  </si>
  <si>
    <t>DEMOLIÇÕES BLOCOS</t>
  </si>
  <si>
    <t>4.1.1.1</t>
  </si>
  <si>
    <t>SINAPI</t>
  </si>
  <si>
    <t>4.1.1.2</t>
  </si>
  <si>
    <t>4.1.1.3</t>
  </si>
  <si>
    <t>Un</t>
  </si>
  <si>
    <t>4.1.1.4</t>
  </si>
  <si>
    <t>4.1.1.6</t>
  </si>
  <si>
    <t>4.1.1.7</t>
  </si>
  <si>
    <t>4.1.1.8</t>
  </si>
  <si>
    <t>4.1.1.9</t>
  </si>
  <si>
    <t>4.1.1.10</t>
  </si>
  <si>
    <t>4.1.1.11</t>
  </si>
  <si>
    <t>4.1.1.12</t>
  </si>
  <si>
    <t>4.1.1.13</t>
  </si>
  <si>
    <t>4.1.1.14</t>
  </si>
  <si>
    <t>4.1.1.15</t>
  </si>
  <si>
    <t>4.1.1.16</t>
  </si>
  <si>
    <t>REMOCAO DE PINTURA ANTIGA A LATEX</t>
  </si>
  <si>
    <t>4.1.1.17</t>
  </si>
  <si>
    <t>COMP696</t>
  </si>
  <si>
    <t>REMOÇÃO DE TABELA DE BASQUETE</t>
  </si>
  <si>
    <t>4.1.1.18</t>
  </si>
  <si>
    <t>COMP693</t>
  </si>
  <si>
    <t>REMOÇÃO DE TRAVE DE FUTSALL</t>
  </si>
  <si>
    <t>4.1.1.19</t>
  </si>
  <si>
    <t>REMOCAO DE PINTURA ANTIGA A OLEO OU ESMALTE</t>
  </si>
  <si>
    <t>4.1.2</t>
  </si>
  <si>
    <t>DEMOLIÇÕES EXTERNA</t>
  </si>
  <si>
    <t>4.1.2.1</t>
  </si>
  <si>
    <t>CAPINA - (OBRAS CIVIS)</t>
  </si>
  <si>
    <t>4.1.2.2</t>
  </si>
  <si>
    <t>UN</t>
  </si>
  <si>
    <t>4.1.2.3</t>
  </si>
  <si>
    <t>4.1.2.4</t>
  </si>
  <si>
    <t>4.1.2.5</t>
  </si>
  <si>
    <t>4.1.2.6</t>
  </si>
  <si>
    <t>4.1.2.7</t>
  </si>
  <si>
    <t>4.1.2.8</t>
  </si>
  <si>
    <t>4.1.2.9</t>
  </si>
  <si>
    <t>4.1.3</t>
  </si>
  <si>
    <t>TRANSPORTE DE ENTULHOS</t>
  </si>
  <si>
    <t>4.1.3.1</t>
  </si>
  <si>
    <t>TRANSPORTE DE ENTULHO EM CAMINHÃO INCLUSO A CARGA MANUAL</t>
  </si>
  <si>
    <t>CONSTRUÇÃO</t>
  </si>
  <si>
    <t>4.2.1</t>
  </si>
  <si>
    <t>BLOCOS</t>
  </si>
  <si>
    <t>4.2.1.1</t>
  </si>
  <si>
    <t>4.2.1.1.1</t>
  </si>
  <si>
    <t>ESCAVACAO MANUAL DE VALAS &lt; 1 MTS. (OBRAS CIVIS)</t>
  </si>
  <si>
    <t>4.2.1.1.2</t>
  </si>
  <si>
    <t>4.2.1.1.3</t>
  </si>
  <si>
    <t>4.2.1.1.4</t>
  </si>
  <si>
    <t>INDENIZAÇÃO DE JAZIDA</t>
  </si>
  <si>
    <t>4.2.1.1.5</t>
  </si>
  <si>
    <t>4.2.1.1.6</t>
  </si>
  <si>
    <t>4.2.1.1.7</t>
  </si>
  <si>
    <t>4.2.1.1.8</t>
  </si>
  <si>
    <t>4.2.1.2</t>
  </si>
  <si>
    <t>ALVENARIAS</t>
  </si>
  <si>
    <t>4.2.1.2.1</t>
  </si>
  <si>
    <t>EMBASAMENTO COM TIJOLO COMUM</t>
  </si>
  <si>
    <t>4.2.1.2.4</t>
  </si>
  <si>
    <t>4.2.1.2.5</t>
  </si>
  <si>
    <t>DIVISORIA DE GRANITO POLIDO</t>
  </si>
  <si>
    <t>4.2.1.3</t>
  </si>
  <si>
    <t>IMPERMEABILIZAÇÃO</t>
  </si>
  <si>
    <t>4.2.1.3.1</t>
  </si>
  <si>
    <t>4.2.1.4</t>
  </si>
  <si>
    <t>COBERTURAS</t>
  </si>
  <si>
    <t>4.2.1.4.1</t>
  </si>
  <si>
    <t>4.2.1.4.2</t>
  </si>
  <si>
    <t>4.2.1.4.3</t>
  </si>
  <si>
    <t>4.2.1.4.4</t>
  </si>
  <si>
    <t>CUMEEIRA PARA TELHA GALVANIZADA ONDULADA 0,5 MM</t>
  </si>
  <si>
    <t>4.2.1.4.5</t>
  </si>
  <si>
    <t>CUMEEIRA PARA TELHA GALVANIZADA TRAPEZOIDAL 0,5 MM</t>
  </si>
  <si>
    <t>4.2.1.5</t>
  </si>
  <si>
    <t>4.2.1.5.1</t>
  </si>
  <si>
    <t>4.2.1.5.3</t>
  </si>
  <si>
    <t>EMBOÇO (1CI:4 ARML)</t>
  </si>
  <si>
    <t>4.2.1.5.4</t>
  </si>
  <si>
    <t>REVESTIMENTO COM CERÂMICA</t>
  </si>
  <si>
    <t>4.2.1.5.5</t>
  </si>
  <si>
    <t>REGULARIZAÇÃO (1:3) E=2 CM</t>
  </si>
  <si>
    <t>4.2.1.6</t>
  </si>
  <si>
    <t>PINTURA</t>
  </si>
  <si>
    <t>4.2.1.6.1</t>
  </si>
  <si>
    <t>PINTURA PAREDES</t>
  </si>
  <si>
    <t>4.2.1.6.1.1</t>
  </si>
  <si>
    <t>EMASSAMENTO COM MASSA PVA DUAS DEMAOS</t>
  </si>
  <si>
    <t>4.2.1.6.1.2</t>
  </si>
  <si>
    <t>PINTURA LATEX ACRILICO 2 DEMAOS</t>
  </si>
  <si>
    <t>4.2.1.6.1.3</t>
  </si>
  <si>
    <t>4.2.1.6.1.4</t>
  </si>
  <si>
    <t>EMASSAMENTO ACRILICO 2 DEMAOS</t>
  </si>
  <si>
    <t>4.2.1.6.1.5</t>
  </si>
  <si>
    <t>PINTURA LATEX ACRILICA 2 DEMAOS C/SELADOR</t>
  </si>
  <si>
    <t>4.2.1.6.2</t>
  </si>
  <si>
    <t>PINTURA FORRO</t>
  </si>
  <si>
    <t>4.2.1.6.2.1</t>
  </si>
  <si>
    <t>4.2.1.6.2.2</t>
  </si>
  <si>
    <t>PINTURA PVA LATEX 2 DEMAOS SEM SELADOR</t>
  </si>
  <si>
    <t>4.2.1.6.3</t>
  </si>
  <si>
    <t>PINTURA ESQUADRIAS</t>
  </si>
  <si>
    <t>4.2.1.6.3.1</t>
  </si>
  <si>
    <t>4.2.1.6.4</t>
  </si>
  <si>
    <t>PINTURA ALAMBRADO</t>
  </si>
  <si>
    <t>4.2.1.6.4.1</t>
  </si>
  <si>
    <t>PINTURA ESMALTE ALQUIDICO ESTRUTURA METALICA 2 DEMAOS</t>
  </si>
  <si>
    <t>4.2.1.6.5</t>
  </si>
  <si>
    <t>PINTURA PISO</t>
  </si>
  <si>
    <t>4.2.1.6.5.1</t>
  </si>
  <si>
    <t>DEMARCAÇÃO DE QUADRA/VAGAS COM TINTA POLIESPORTIVA</t>
  </si>
  <si>
    <t>4.2.1.7</t>
  </si>
  <si>
    <t>FORRO</t>
  </si>
  <si>
    <t>4.2.1.7.1</t>
  </si>
  <si>
    <t>4.2.1.8</t>
  </si>
  <si>
    <t>4.2.1.8.1</t>
  </si>
  <si>
    <t>PISO NOVO</t>
  </si>
  <si>
    <t>4.2.1.8.1.1</t>
  </si>
  <si>
    <t>4.2.1.8.1.2</t>
  </si>
  <si>
    <t>4.2.1.8.1.3</t>
  </si>
  <si>
    <t>RODAPÉ FUNDIDO DE GRANITINA 7CM</t>
  </si>
  <si>
    <t>4.2.1.8.1.4</t>
  </si>
  <si>
    <t>4.2.1.8.1.5</t>
  </si>
  <si>
    <t>4.2.1.8.1.6</t>
  </si>
  <si>
    <t>RASPAGEM E APLICAÇÃO RESINA ACRÍLICA DUAS DEMÃOS</t>
  </si>
  <si>
    <t>4.2.1.8.2</t>
  </si>
  <si>
    <t>PISO EXISTENTE</t>
  </si>
  <si>
    <t>4.2.1.8.2.1</t>
  </si>
  <si>
    <t>4.2.1.9</t>
  </si>
  <si>
    <t>ESQUADRIAS METÁLICAS</t>
  </si>
  <si>
    <t>4.2.1.9.1</t>
  </si>
  <si>
    <t>JANELA BASCULANTE EM CHAPA J17, J18 e J19 C/FERRAGENS</t>
  </si>
  <si>
    <t>4.2.1.9.2</t>
  </si>
  <si>
    <t>JANELA DE CORRER CHAPA/VIDRO J9/J10/J12/J13 C/FERRAGENS</t>
  </si>
  <si>
    <t>4.2.1.9.3</t>
  </si>
  <si>
    <t>PORTA DE ABRIR DE 01 FOLHA EM CHAPA METÁLICA PF-1 C/FERRAGENS</t>
  </si>
  <si>
    <t>4.2.1.9.4</t>
  </si>
  <si>
    <t>4.2.1.9.5</t>
  </si>
  <si>
    <t>PORTÃO DE CORRER E ABRIR CONJUGADO PT-8 C/FERRAGENS</t>
  </si>
  <si>
    <t>4.2.1.9.6</t>
  </si>
  <si>
    <t>PORTÃO DE ABRIR 01 FOLHA CHAPA 14 PT-4 C/FERRAGENS</t>
  </si>
  <si>
    <t>4.2.1.10</t>
  </si>
  <si>
    <t>VIDROS</t>
  </si>
  <si>
    <t>4.2.1.10.1</t>
  </si>
  <si>
    <t>VIDRO LISO 4 MM - COLOCADO</t>
  </si>
  <si>
    <t>4.2.1.11</t>
  </si>
  <si>
    <t>4.2.1.11.1</t>
  </si>
  <si>
    <t>BANCADA DE GRANITO C/ ESPELHO</t>
  </si>
  <si>
    <t>4.2.1.11.2</t>
  </si>
  <si>
    <t>CJ</t>
  </si>
  <si>
    <t>4.2.1.11.3</t>
  </si>
  <si>
    <t>4.2.1.11.4</t>
  </si>
  <si>
    <t>COMP717</t>
  </si>
  <si>
    <t>TELA DE ALAMBRADO (GOINFRA)</t>
  </si>
  <si>
    <t>4.2.1.11.5</t>
  </si>
  <si>
    <t>4.2.2</t>
  </si>
  <si>
    <t>EXTERNA</t>
  </si>
  <si>
    <t>4.2.2.1</t>
  </si>
  <si>
    <t>4.2.2.1.1</t>
  </si>
  <si>
    <t>4.2.2.1.2</t>
  </si>
  <si>
    <t>4.2.2.1.3</t>
  </si>
  <si>
    <t>4.2.2.1.4</t>
  </si>
  <si>
    <t>4.2.2.1.5</t>
  </si>
  <si>
    <t>4.2.2.1.6</t>
  </si>
  <si>
    <t>4.2.2.2</t>
  </si>
  <si>
    <t>4.2.2.2.1</t>
  </si>
  <si>
    <t>4.2.2.3</t>
  </si>
  <si>
    <t>4.2.2.3.1</t>
  </si>
  <si>
    <t>4.2.2.3.1.1</t>
  </si>
  <si>
    <t>PINTURA TINTA POLIESPORTIVA - 2 DEMÃOS (PISOS E CIMENTADOS)</t>
  </si>
  <si>
    <t>4.2.2.3.1.2</t>
  </si>
  <si>
    <t>4.2.2.3.1.3</t>
  </si>
  <si>
    <t>CAIAÇAO 2 DEMAOS EM POSTE/ VIGAS E MEIO FIO(OC)</t>
  </si>
  <si>
    <t>4.2.2.4</t>
  </si>
  <si>
    <t>4.2.2.4.1</t>
  </si>
  <si>
    <t>PISO LAMINADO COM CONCRETO USINADO 20MPA E=5CM</t>
  </si>
  <si>
    <t>4.2.2.4.2</t>
  </si>
  <si>
    <t>4.2.2.5</t>
  </si>
  <si>
    <t>4.2.2.5.1</t>
  </si>
  <si>
    <t>4.2.2.5.2</t>
  </si>
  <si>
    <t>OUTROS</t>
  </si>
  <si>
    <t>4.2.2.5.2.1</t>
  </si>
  <si>
    <t>4.2.2.5.2.2</t>
  </si>
  <si>
    <t>4.2.2.5.2.3</t>
  </si>
  <si>
    <t>GUARDA BICICLETAS</t>
  </si>
  <si>
    <t>M</t>
  </si>
  <si>
    <t>5.1.2</t>
  </si>
  <si>
    <t>5.1.3</t>
  </si>
  <si>
    <t>GUARDA CORPO COM CORRIMÃO/TUBO INDUSTRIAL GC-1</t>
  </si>
  <si>
    <t>5.2.1</t>
  </si>
  <si>
    <t>5.3.1</t>
  </si>
  <si>
    <t>PINTURA ESMALTE ALQUIDICO ESTRUTURA METALICA 1 DEMAO</t>
  </si>
  <si>
    <t>5.4.1</t>
  </si>
  <si>
    <t>SIRENE AUDIOVISUAL</t>
  </si>
  <si>
    <t>5.4.2</t>
  </si>
  <si>
    <t>COMP484</t>
  </si>
  <si>
    <t>ACIONADOR MANUAL DE ALARME (GOINFRA + SBC)</t>
  </si>
  <si>
    <t>5.4.3</t>
  </si>
  <si>
    <t>PLACA PARA IDENTIFICAÇÃO DE PORTAS EM BRAILLE</t>
  </si>
  <si>
    <t>UD</t>
  </si>
  <si>
    <t>5.4.5</t>
  </si>
  <si>
    <t>COMP485</t>
  </si>
  <si>
    <t>MAPA TÁTIL ACRILICO (70X50)CM C/ INSTALAÇÃO (GOINFRA + ORSE)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</si>
  <si>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</si>
  <si>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</si>
  <si>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</si>
  <si>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</si>
  <si>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</si>
  <si>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</si>
  <si>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</si>
  <si>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</si>
  <si>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6.3.1</t>
  </si>
  <si>
    <t>6.4.1</t>
  </si>
  <si>
    <t>6.4.2</t>
  </si>
  <si>
    <t>RUFO DE CHAPA GALVANIZADA</t>
  </si>
  <si>
    <t>6.5.1</t>
  </si>
  <si>
    <t>6.5.2</t>
  </si>
  <si>
    <t>6.5.3</t>
  </si>
  <si>
    <t>6.5.4</t>
  </si>
  <si>
    <t>7.2.1</t>
  </si>
  <si>
    <t>7.3.1</t>
  </si>
  <si>
    <t>7.3.2</t>
  </si>
  <si>
    <t>7.3.3</t>
  </si>
  <si>
    <t>7.3.4</t>
  </si>
  <si>
    <t>7.3.5</t>
  </si>
  <si>
    <t>7.3.6</t>
  </si>
  <si>
    <t>7.3.7</t>
  </si>
  <si>
    <t>7.4.1</t>
  </si>
  <si>
    <t>ESTACAS E BLOCOS</t>
  </si>
  <si>
    <t>7.4.1.1</t>
  </si>
  <si>
    <t>ESTACA A TRADO DIAM.30 CM SEM FERRO</t>
  </si>
  <si>
    <t>7.4.1.2</t>
  </si>
  <si>
    <t>ESCAVACAO MANUAL DE VALAS (SAPATAS/BLOCOS)</t>
  </si>
  <si>
    <t>7.4.1.3</t>
  </si>
  <si>
    <t>APILOAMENTO (BLOCOS/SAPATAS)</t>
  </si>
  <si>
    <t>7.4.1.4</t>
  </si>
  <si>
    <t>7.4.1.5</t>
  </si>
  <si>
    <t>7.4.1.6</t>
  </si>
  <si>
    <t>LANÇAMENTO/APLICAÇÃO/ADENSAMENTO MANUAL DE CONCRETO - (O.C.)</t>
  </si>
  <si>
    <t>7.4.1.7</t>
  </si>
  <si>
    <t>ACO CA-60 - 5,0 MM - (OBRAS CIVIS)</t>
  </si>
  <si>
    <t>Kg</t>
  </si>
  <si>
    <t>7.4.1.8</t>
  </si>
  <si>
    <t>ACO CA-50A - 6,3 MM (1/4") - (OBRAS CIVIS)</t>
  </si>
  <si>
    <t>7.4.1.9</t>
  </si>
  <si>
    <t>ACO CA 50-A - 8,0 MM (5/16") - (OBRAS CIVIS)</t>
  </si>
  <si>
    <t>7.4.1.10</t>
  </si>
  <si>
    <t>ACO CA-50A - 10,0 MM (3/8") - (OBRAS CIVIS)</t>
  </si>
  <si>
    <t>7.4.1.11</t>
  </si>
  <si>
    <t>CORPO DE PROVA</t>
  </si>
  <si>
    <t>7.5.1</t>
  </si>
  <si>
    <t>VIGAS BALDRAMES</t>
  </si>
  <si>
    <t>7.5.1.1</t>
  </si>
  <si>
    <t>7.5.1.2</t>
  </si>
  <si>
    <t>7.5.1.3</t>
  </si>
  <si>
    <t>REATERRO COM APILOAMENTO</t>
  </si>
  <si>
    <t>7.5.1.4</t>
  </si>
  <si>
    <t>FORMA DE TABUA CINTA BALDRAME U=8 VEZES</t>
  </si>
  <si>
    <t>7.5.1.5</t>
  </si>
  <si>
    <t>7.5.1.6</t>
  </si>
  <si>
    <t>7.5.1.7</t>
  </si>
  <si>
    <t>7.5.1.8</t>
  </si>
  <si>
    <t>ACO CA - 60 - 5,0 MM - (OBRAS CIVIS)</t>
  </si>
  <si>
    <t>7.5.1.9</t>
  </si>
  <si>
    <t>ACO CA-50-A - 6,3 MM (1/4") - (OBRAS CIVIS)</t>
  </si>
  <si>
    <t>7.5.1.10</t>
  </si>
  <si>
    <t>ACO CA-50 A - 8,0 MM (5/16") - (OBRAS CIVIS)</t>
  </si>
  <si>
    <t>7.5.1.11</t>
  </si>
  <si>
    <t>7.5.1.12</t>
  </si>
  <si>
    <t>ACO CA-50A - 12,5 MM (1/2") - (OBRAS CIVIS)</t>
  </si>
  <si>
    <t>7.5.1.13</t>
  </si>
  <si>
    <t>ACO CA-50 - 16,0 MM (5/8") - (OBRAS CIVIS)</t>
  </si>
  <si>
    <t>7.5.2</t>
  </si>
  <si>
    <t>PILARES</t>
  </si>
  <si>
    <t>7.5.2.1</t>
  </si>
  <si>
    <t>7.5.2.2</t>
  </si>
  <si>
    <t>7.5.2.3</t>
  </si>
  <si>
    <t>7.5.2.4</t>
  </si>
  <si>
    <t>7.5.2.5</t>
  </si>
  <si>
    <t>7.5.2.6</t>
  </si>
  <si>
    <t>7.5.2.7</t>
  </si>
  <si>
    <t>7.5.3</t>
  </si>
  <si>
    <t>VIGAS DE COBERTURA</t>
  </si>
  <si>
    <t>7.5.3.1</t>
  </si>
  <si>
    <t>7.5.3.2</t>
  </si>
  <si>
    <t>7.5.3.3</t>
  </si>
  <si>
    <t>7.5.3.4</t>
  </si>
  <si>
    <t>7.5.3.5</t>
  </si>
  <si>
    <t>7.5.3.6</t>
  </si>
  <si>
    <t>7.5.3.7</t>
  </si>
  <si>
    <t>7.5.3.8</t>
  </si>
  <si>
    <t>7.5.3.9</t>
  </si>
  <si>
    <t>7.5.4</t>
  </si>
  <si>
    <t>LAJE</t>
  </si>
  <si>
    <t>7.5.4.1</t>
  </si>
  <si>
    <t>7.6.1</t>
  </si>
  <si>
    <t>7.6.2</t>
  </si>
  <si>
    <t>VERGA/CONTRAVERGA EM CONCRETO ARMADO FCK = 20 MPA</t>
  </si>
  <si>
    <t>7.6.3</t>
  </si>
  <si>
    <t>7.6.4</t>
  </si>
  <si>
    <t>ELEMENTO VAZADO DE CONCRETO (MODELO COPINHO)</t>
  </si>
  <si>
    <t>7.7.1</t>
  </si>
  <si>
    <t>IMPERMEABILIZACAO VIGAS BALDRAMES E=2,0 CM</t>
  </si>
  <si>
    <t>ESTRUTURAS METÁLICAS</t>
  </si>
  <si>
    <t>7.8.1</t>
  </si>
  <si>
    <t>ESTRUTURA DA COBERTURA</t>
  </si>
  <si>
    <t>7.9.1</t>
  </si>
  <si>
    <t>7.9.3</t>
  </si>
  <si>
    <t>EMBOCAMENTO LATERAL (OITOES)</t>
  </si>
  <si>
    <t>7.9.4</t>
  </si>
  <si>
    <t>EMBOCAMENTO DE BEIRAL</t>
  </si>
  <si>
    <t>7.10.1</t>
  </si>
  <si>
    <t>7.10.2</t>
  </si>
  <si>
    <t>GRADE PROTECAO TIPO TIJOLINHO GP-1/GP-2</t>
  </si>
  <si>
    <t>7.10.3</t>
  </si>
  <si>
    <t>7.10.4</t>
  </si>
  <si>
    <t>PORTA DE ENROLAR C/FERRAGENS</t>
  </si>
  <si>
    <t>7.10.5</t>
  </si>
  <si>
    <t>PORTA DE ABRIR DE 02 FOLHAS EM VENEZIANA PF-5 C/FERRAGENS</t>
  </si>
  <si>
    <t>7.10.6</t>
  </si>
  <si>
    <t>7.10.7</t>
  </si>
  <si>
    <t>7.10.8</t>
  </si>
  <si>
    <t>PORTA DE ABRIR DE 01 FOLHA (VENEZIANA/VIDRO) PF-3 C/FERRAGENS</t>
  </si>
  <si>
    <t>7.10.9</t>
  </si>
  <si>
    <t>PORTA DE ABRIR DE 01 FOLHA EM VENEZIANA PF-4 C/FERRAGENS</t>
  </si>
  <si>
    <t>7.10.10</t>
  </si>
  <si>
    <t>PORTA DE ABRIR DE 02 FOLHAS (VENEZIANA / VIDRO) PF-11 C/FERRAGENS</t>
  </si>
  <si>
    <t>7.10.11</t>
  </si>
  <si>
    <t>7.11.1</t>
  </si>
  <si>
    <t>7.11.2</t>
  </si>
  <si>
    <t>VIDRO MINI-BOREAL - COLOCADO</t>
  </si>
  <si>
    <t>7.12.1</t>
  </si>
  <si>
    <t>7.12.3</t>
  </si>
  <si>
    <t>7.12.4</t>
  </si>
  <si>
    <t>7.13.1</t>
  </si>
  <si>
    <t>CHAPISCO ROLADO (1CIM:3 ARML)+(1 COLA:10 CIM)</t>
  </si>
  <si>
    <t>7.13.2</t>
  </si>
  <si>
    <t>GESSO CORRIDO EM TETO</t>
  </si>
  <si>
    <t>7.14.1</t>
  </si>
  <si>
    <t>7.14.2</t>
  </si>
  <si>
    <t>7.14.3</t>
  </si>
  <si>
    <t>7.14.4</t>
  </si>
  <si>
    <t>PISO CONCRETO DESEMPENADO ESPESSURA = 5 CM 1:2,5:3,5</t>
  </si>
  <si>
    <t>7.14.5</t>
  </si>
  <si>
    <t>RODAPE DE MASSA (ICI:3 ARMG)</t>
  </si>
  <si>
    <t>7.15.1</t>
  </si>
  <si>
    <t>PINTURA INTERNA</t>
  </si>
  <si>
    <t>7.15.1.1</t>
  </si>
  <si>
    <t>7.15.1.2</t>
  </si>
  <si>
    <t>7.15.2</t>
  </si>
  <si>
    <t>PINTURA TETO</t>
  </si>
  <si>
    <t>7.15.2.1</t>
  </si>
  <si>
    <t>EMASSAMENTO COM MASSA PVA UMA DEMAO</t>
  </si>
  <si>
    <t>7.15.2.2</t>
  </si>
  <si>
    <t>7.15.3</t>
  </si>
  <si>
    <t>PINTURA EXTERNA</t>
  </si>
  <si>
    <t>7.15.3.1</t>
  </si>
  <si>
    <t>7.15.4</t>
  </si>
  <si>
    <t>7.15.4.1</t>
  </si>
  <si>
    <t>7.15.5</t>
  </si>
  <si>
    <t>PINTURA ESTRUTURA METÁLICA</t>
  </si>
  <si>
    <t>7.15.5.1</t>
  </si>
  <si>
    <t>7.16.1</t>
  </si>
  <si>
    <t>7.16.2</t>
  </si>
  <si>
    <t>7.16.3</t>
  </si>
  <si>
    <t>LIMPEZA FINAL DE OBRA - (OBRAS CIVIS)</t>
  </si>
  <si>
    <t>7.17.1</t>
  </si>
  <si>
    <t>Instalações de água fria</t>
  </si>
  <si>
    <t>7.17.1.1</t>
  </si>
  <si>
    <t>7.17.1.2</t>
  </si>
  <si>
    <t>7.17.1.3</t>
  </si>
  <si>
    <t>7.17.1.4</t>
  </si>
  <si>
    <t>7.17.1.5</t>
  </si>
  <si>
    <t>7.17.1.6</t>
  </si>
  <si>
    <t>7.17.1.7</t>
  </si>
  <si>
    <t>7.17.1.8</t>
  </si>
  <si>
    <t>TE REDUCAO 90 GRAUS SOLDAVEL 50 X 32 mm</t>
  </si>
  <si>
    <t>7.17.1.9</t>
  </si>
  <si>
    <t>7.17.1.10</t>
  </si>
  <si>
    <t>7.17.1.11</t>
  </si>
  <si>
    <t>7.17.1.13</t>
  </si>
  <si>
    <t>JOELHO DE REDUCAO 90 GRAUS SOLDÁVEL COM BUCHA LATAO 25X1/2"</t>
  </si>
  <si>
    <t>7.17.1.14</t>
  </si>
  <si>
    <t>COMP09</t>
  </si>
  <si>
    <t>7.17.1.15</t>
  </si>
  <si>
    <t>BUCHA DE REDUCAO SOLDAVEL LONGA 50 X 25 mm</t>
  </si>
  <si>
    <t>7.17.1.16</t>
  </si>
  <si>
    <t>BUCHA DE REDUCAO SOLDAVEL LONGA 50 X 32 mm</t>
  </si>
  <si>
    <t>7.17.1.18</t>
  </si>
  <si>
    <t>REGISTRO DE GAVETA C/CANOPLA DIAMETRO 3/4"</t>
  </si>
  <si>
    <t>7.17.1.19</t>
  </si>
  <si>
    <t>REGISTRO DE GAVETA C/CANOPLA DIAMETRO 1"</t>
  </si>
  <si>
    <t>7.17.1.20</t>
  </si>
  <si>
    <t>REGISTRO DE GAVETA C/CANOPLA DIAMETRO 1.1/2"</t>
  </si>
  <si>
    <t>7.17.1.21</t>
  </si>
  <si>
    <t>JOELHO DE REDUÇÃO 90 GRAUS SOLDAVEL DIAM. 32 MM X 25 MM</t>
  </si>
  <si>
    <t>7.17.1.22</t>
  </si>
  <si>
    <t>7.17.1.23</t>
  </si>
  <si>
    <t>ADAPTADOR SOLDÁVEL CURTO C/ BOLSA E ROSCA PARA REGISTRO 32X1"</t>
  </si>
  <si>
    <t>7.17.1.24</t>
  </si>
  <si>
    <t>7.17.2</t>
  </si>
  <si>
    <t>Instalações de esgoto</t>
  </si>
  <si>
    <t>7.17.2.6</t>
  </si>
  <si>
    <t>COMP14</t>
  </si>
  <si>
    <t>7.17.2.10</t>
  </si>
  <si>
    <t>COMP15</t>
  </si>
  <si>
    <t>7.17.2.13</t>
  </si>
  <si>
    <t>COMP16</t>
  </si>
  <si>
    <t>7.17.2.14</t>
  </si>
  <si>
    <t>COMP17</t>
  </si>
  <si>
    <t>TERMINAL DE VENTILAÇÃO 50MM (FORNECIMENTO E INSTALAÇÃO).</t>
  </si>
  <si>
    <t>7.17.2.15</t>
  </si>
  <si>
    <t>COMP18</t>
  </si>
  <si>
    <t>CHAPA GALVANIZADA PARA PROTEÇÃO DO TERMINAL DE VENTILAÇÃO.</t>
  </si>
  <si>
    <t>7.17.2.17</t>
  </si>
  <si>
    <t>7.17.2.18</t>
  </si>
  <si>
    <t>CAIXA DE PASSAGEM 60X60X80 CM (MEDIDAS INTERNAS) SEM TAMPA</t>
  </si>
  <si>
    <t>7.17.2.19</t>
  </si>
  <si>
    <t>TAMPA PARA CAIXA PASSAGEM FERRO FUNDIDO T-33 - TRÁFEGO LEVE</t>
  </si>
  <si>
    <t>7.17.3</t>
  </si>
  <si>
    <t>Aparelhos sanitários, louças, metais e outros</t>
  </si>
  <si>
    <t>7.17.3.1</t>
  </si>
  <si>
    <t>7.17.3.2</t>
  </si>
  <si>
    <t>7.17.3.3</t>
  </si>
  <si>
    <t>COMP25</t>
  </si>
  <si>
    <t>7.17.3.4</t>
  </si>
  <si>
    <t>COMP24</t>
  </si>
  <si>
    <t>7.17.3.5</t>
  </si>
  <si>
    <t>COMP20</t>
  </si>
  <si>
    <t>7.17.3.8</t>
  </si>
  <si>
    <t>7.17.3.10</t>
  </si>
  <si>
    <t>TANQUE (PANELAO) INOX 60 X 70 X 40 CM CH.18</t>
  </si>
  <si>
    <t>7.17.3.12</t>
  </si>
  <si>
    <t>7.17.3.13</t>
  </si>
  <si>
    <t>7.17.3.14</t>
  </si>
  <si>
    <t>7.17.3.15</t>
  </si>
  <si>
    <t>7.17.3.16</t>
  </si>
  <si>
    <t>CONJUNTO DE FIXACAO P/VASO SANITARIO (PAR)</t>
  </si>
  <si>
    <t>7.17.3.17</t>
  </si>
  <si>
    <t>7.17.3.18</t>
  </si>
  <si>
    <t>TUBO PARA VÁLVULA DE DESCARGA ( CURTO 1.1/4" )</t>
  </si>
  <si>
    <t>7.17.3.19</t>
  </si>
  <si>
    <t>TUBO DE LIGACAO PVC CROMADO 1.1/2" / ESPUDE - (ENTRADA)</t>
  </si>
  <si>
    <t>7.17.3.20</t>
  </si>
  <si>
    <t>COMP34</t>
  </si>
  <si>
    <t>BEBEDOURO INDUSTRIAL 220L/H INOX - 127V -COM 6 TORNEIRAS.</t>
  </si>
  <si>
    <t>7.17.4</t>
  </si>
  <si>
    <t>Escavação de vala para passagem de tubulação</t>
  </si>
  <si>
    <t>7.17.4.1</t>
  </si>
  <si>
    <t>7.17.4.2</t>
  </si>
  <si>
    <t>REATERRO MANUAL APILOADO COM SOQUETE. AF_10/2017</t>
  </si>
  <si>
    <t>8.1.1</t>
  </si>
  <si>
    <t>8.1.2</t>
  </si>
  <si>
    <t>INSTALAÇÕES ELÉTRICAS</t>
  </si>
  <si>
    <t>8.2.1</t>
  </si>
  <si>
    <t>ILUMINAÇÃO</t>
  </si>
  <si>
    <t>8.2.1.1</t>
  </si>
  <si>
    <t>8.2.1.4</t>
  </si>
  <si>
    <t>COMP04</t>
  </si>
  <si>
    <t>LUMINÁRIA LED REFLETOR RETANGULAR BIVOLT, LUZ BRANCA, 50 W</t>
  </si>
  <si>
    <t>8.2.1.5</t>
  </si>
  <si>
    <t>COMP005</t>
  </si>
  <si>
    <t>GAIOLA DE PROTEÇÃO PARA REFLETORES DE LED C/ INSTALAÇÃO</t>
  </si>
  <si>
    <t>8.2.2</t>
  </si>
  <si>
    <t>CAIXAS PVC</t>
  </si>
  <si>
    <t>8.2.2.1</t>
  </si>
  <si>
    <t>8.2.2.2</t>
  </si>
  <si>
    <t>8.2.2.3</t>
  </si>
  <si>
    <t>8.2.2.4</t>
  </si>
  <si>
    <t>8.2.3</t>
  </si>
  <si>
    <t>TOMADAS E INTERRUPTORES</t>
  </si>
  <si>
    <t>8.2.3.1</t>
  </si>
  <si>
    <t>8.2.3.2</t>
  </si>
  <si>
    <t>8.2.3.3</t>
  </si>
  <si>
    <t>8.2.3.4</t>
  </si>
  <si>
    <t>8.2.3.5</t>
  </si>
  <si>
    <t>8.2.3.6</t>
  </si>
  <si>
    <t>8.2.4</t>
  </si>
  <si>
    <t>CONDUTORES</t>
  </si>
  <si>
    <t>8.2.4.5</t>
  </si>
  <si>
    <t>8.2.4.6</t>
  </si>
  <si>
    <t>8.2.4.7</t>
  </si>
  <si>
    <t>CABO FLEXÍVEL EPR/XLPE (90°C), 0,6/1 KV, 95 MM2</t>
  </si>
  <si>
    <t>8.2.4.8</t>
  </si>
  <si>
    <t>CABO FLEXÍVEL EPR/XLPE (90°C), 0,6/1 KV, 150 MM2</t>
  </si>
  <si>
    <t>8.2.5</t>
  </si>
  <si>
    <t>PROTEÇÃO DE EQUIPAMENTOS</t>
  </si>
  <si>
    <t>8.2.5.1</t>
  </si>
  <si>
    <t>DISJUNTOR MONOPOLAR DE 10 A 32-A</t>
  </si>
  <si>
    <t>8.2.5.2</t>
  </si>
  <si>
    <t>DISJUNTOR MONOPOLAR DE 35 A 50-A</t>
  </si>
  <si>
    <t>8.2.5.3</t>
  </si>
  <si>
    <t>DISJUNTOR TRIPOLAR 40 A 50A</t>
  </si>
  <si>
    <t>8.2.5.4</t>
  </si>
  <si>
    <t>8.2.5.5</t>
  </si>
  <si>
    <t>DISJUNTOR TRIPOLAR DE 250-A</t>
  </si>
  <si>
    <t>8.2.5.6</t>
  </si>
  <si>
    <t>INTERRUPTOR DIFERENCIAL RESIDUAL (D.R.) BIPOLAR DE 25A-30mA</t>
  </si>
  <si>
    <t>8.2.5.7</t>
  </si>
  <si>
    <t>INTERRUPTOR DIFERENCIAL RESIDUAL (D.R.) BIPOLAR DE 40A-30mA</t>
  </si>
  <si>
    <t>8.2.5.8</t>
  </si>
  <si>
    <t>INTERRUPTOR DIFERENCIAL RESIDUAL (D.R.) BIPOLAR DE 63A-30mA</t>
  </si>
  <si>
    <t>8.2.5.9</t>
  </si>
  <si>
    <t>DISPOSITIVO DE PROTEÇÃO CONTRA SURTOS (D.P.S.) 275V DE 8 A 40KA</t>
  </si>
  <si>
    <t>8.2.5.10</t>
  </si>
  <si>
    <t>8.2.5.11</t>
  </si>
  <si>
    <t>DISJUNTOR TRIPOLAR DE 60 A 100-A</t>
  </si>
  <si>
    <t>8.2.6</t>
  </si>
  <si>
    <t>ELETRODUTOS E TUBOS</t>
  </si>
  <si>
    <t>8.2.6.5</t>
  </si>
  <si>
    <t>8.2.6.6</t>
  </si>
  <si>
    <t>TAMPA DE ENCAIXE PARA ELETROCALHA DE 50 X 50 MM</t>
  </si>
  <si>
    <t>8.2.7</t>
  </si>
  <si>
    <t>QUADROS</t>
  </si>
  <si>
    <t>8.2.8</t>
  </si>
  <si>
    <t>8.2.8.1</t>
  </si>
  <si>
    <t>COMP220</t>
  </si>
  <si>
    <t>8.2.8.2</t>
  </si>
  <si>
    <t>COMP07</t>
  </si>
  <si>
    <t>ESTRUTURA TIPO N3-N3 COM CHAVE FÚSIVEL</t>
  </si>
  <si>
    <t>SERVIÇOS EM TERRA</t>
  </si>
  <si>
    <t>9.1.1</t>
  </si>
  <si>
    <t>9.1.2</t>
  </si>
  <si>
    <t>9.2.1</t>
  </si>
  <si>
    <t>9.2.5</t>
  </si>
  <si>
    <t>9.2.6</t>
  </si>
  <si>
    <t>CAIXA DE PASSAGEM METÁLICA DE EMBUTIR 40X40X15 CM</t>
  </si>
  <si>
    <t>10.1.1</t>
  </si>
  <si>
    <t>10.1.2</t>
  </si>
  <si>
    <t>10.2.1</t>
  </si>
  <si>
    <t>10.2.2</t>
  </si>
  <si>
    <t>COMP41</t>
  </si>
  <si>
    <t>10.2.3</t>
  </si>
  <si>
    <t>CONECTOR TIPO PARAFUSO FENDIDO 35 MM2</t>
  </si>
  <si>
    <t>10.2.4</t>
  </si>
  <si>
    <t>CABO DE COBRE NU 35 MM2</t>
  </si>
  <si>
    <t>10.2.5</t>
  </si>
  <si>
    <t>CABO DE COBRE NU 50 MM2</t>
  </si>
  <si>
    <t>10.2.8</t>
  </si>
  <si>
    <t>COMP487</t>
  </si>
  <si>
    <t>CONECTOR DE MEDIÇÃO 04 PARAFUSOS, ATÉ 70 MM² (GOINFRA+SBC)</t>
  </si>
  <si>
    <t>10.2.9</t>
  </si>
  <si>
    <t>COMP006</t>
  </si>
  <si>
    <t>SOLDA EXOTÉRMICA PARA CONEXÃO DE CABO 50 MM² E HASTE 5/8"</t>
  </si>
  <si>
    <t>10.2.10</t>
  </si>
  <si>
    <t>COMP488</t>
  </si>
  <si>
    <t>10.2.11</t>
  </si>
  <si>
    <t>10.2.12</t>
  </si>
  <si>
    <t>PARA RAIOS FRANKLIM 4 PONTAS</t>
  </si>
  <si>
    <t>10.2.13</t>
  </si>
  <si>
    <t>COMP50</t>
  </si>
  <si>
    <t>BEBEDOUROS E BEBEDOURO PCD</t>
  </si>
  <si>
    <t>11.1.1</t>
  </si>
  <si>
    <t>INSTALAÇÕES HIDROSSANITÁRIAS</t>
  </si>
  <si>
    <t>11.1.1.1</t>
  </si>
  <si>
    <t>11.1.1.2</t>
  </si>
  <si>
    <t>11.1.1.3</t>
  </si>
  <si>
    <t>11.1.1.4</t>
  </si>
  <si>
    <t>11.1.1.6</t>
  </si>
  <si>
    <t>11.1.1.7</t>
  </si>
  <si>
    <t>11.1.1.8</t>
  </si>
  <si>
    <t>11.1.1.9</t>
  </si>
  <si>
    <t>11.1.1.10</t>
  </si>
  <si>
    <t>11.1.1.11</t>
  </si>
  <si>
    <t>COMP489</t>
  </si>
  <si>
    <t>BEBEDOURO DE PRESSÃO SUSPENSO INOX PARA PCD (GOINFRA+SBC)</t>
  </si>
  <si>
    <t>11.1.1.12</t>
  </si>
  <si>
    <t>11.1.1.16</t>
  </si>
  <si>
    <t>LABORATÓRIO DE CIÊNCIAS</t>
  </si>
  <si>
    <t>11.2.1</t>
  </si>
  <si>
    <t>11.2.1.1</t>
  </si>
  <si>
    <t>11.2.1.2</t>
  </si>
  <si>
    <t>11.2.2</t>
  </si>
  <si>
    <t>11.2.2.1</t>
  </si>
  <si>
    <t>INSTALAÇÕES DE ÁGUA FRIA</t>
  </si>
  <si>
    <t>11.2.2.1.1</t>
  </si>
  <si>
    <t>11.2.2.1.2</t>
  </si>
  <si>
    <t>11.2.2.1.3</t>
  </si>
  <si>
    <t>11.2.2.1.5</t>
  </si>
  <si>
    <t>11.2.2.1.6</t>
  </si>
  <si>
    <t>11.2.2.1.8</t>
  </si>
  <si>
    <t>11.2.2.2</t>
  </si>
  <si>
    <t>INSTALAÇÕES DE ESGOTO</t>
  </si>
  <si>
    <t>11.2.2.2.2</t>
  </si>
  <si>
    <t>11.2.2.2.5</t>
  </si>
  <si>
    <t>CORPO CAIXA SIFONADA DIAM. 150 X 150 X 50</t>
  </si>
  <si>
    <t>11.2.2.3</t>
  </si>
  <si>
    <t>APARELHOS SANITÁRIOS, LOUÇAS, METAIS E OUTROS</t>
  </si>
  <si>
    <t>11.2.2.3.1</t>
  </si>
  <si>
    <t>CUBA INOX 56X34X17CM E=0,6MM-AÇO 304 (CUBA Nº2)</t>
  </si>
  <si>
    <t>11.2.2.3.2</t>
  </si>
  <si>
    <t>SIFAO PARA PIA 1.1/2" X 2" PVC</t>
  </si>
  <si>
    <t>11.2.2.3.3</t>
  </si>
  <si>
    <t>VALVULA PARA PIA TIPO AMERICANA DIAMETRO 3.1/2" (METALICA)</t>
  </si>
  <si>
    <t>11.2.2.3.4</t>
  </si>
  <si>
    <t>VESTIÁRIO</t>
  </si>
  <si>
    <t>11.3.1</t>
  </si>
  <si>
    <t>11.3.1.1</t>
  </si>
  <si>
    <t>11.3.1.2</t>
  </si>
  <si>
    <t>11.3.2</t>
  </si>
  <si>
    <t>11.3.2.1</t>
  </si>
  <si>
    <t>11.3.2.1.1</t>
  </si>
  <si>
    <t>11.3.2.1.2</t>
  </si>
  <si>
    <t>11.3.2.1.3</t>
  </si>
  <si>
    <t>11.3.2.1.4</t>
  </si>
  <si>
    <t>11.3.2.1.5</t>
  </si>
  <si>
    <t>11.3.2.1.6</t>
  </si>
  <si>
    <t>11.3.2.1.7</t>
  </si>
  <si>
    <t>11.3.2.1.8</t>
  </si>
  <si>
    <t>11.3.2.1.9</t>
  </si>
  <si>
    <t>11.3.2.1.10</t>
  </si>
  <si>
    <t>11.3.2.1.11</t>
  </si>
  <si>
    <t>11.3.2.1.12</t>
  </si>
  <si>
    <t>11.3.2.1.13</t>
  </si>
  <si>
    <t>11.3.2.1.15</t>
  </si>
  <si>
    <t>11.3.2.1.16</t>
  </si>
  <si>
    <t>11.3.2.1.17</t>
  </si>
  <si>
    <t>11.3.2.1.18</t>
  </si>
  <si>
    <t>BUCHA DE REDUÇÃO SOLDÁVEL LONGA 75 X 50 MM</t>
  </si>
  <si>
    <t>11.3.2.1.19</t>
  </si>
  <si>
    <t>11.3.2.1.20</t>
  </si>
  <si>
    <t>BUCHA DE REDUCAO SOLDÁVEL CURTA 32 X 25 MM</t>
  </si>
  <si>
    <t>11.3.2.1.21</t>
  </si>
  <si>
    <t>11.3.2.1.22</t>
  </si>
  <si>
    <t>11.3.2.1.23</t>
  </si>
  <si>
    <t>REGISTRO DE GAVETA BRUTO DIAMETRO 2.1/2"</t>
  </si>
  <si>
    <t>11.3.2.2</t>
  </si>
  <si>
    <t>11.3.2.2.6</t>
  </si>
  <si>
    <t>JUNCAO SIMPLES DIAM. 100 X 50 MM (ESGOTO)</t>
  </si>
  <si>
    <t>11.3.2.2.11</t>
  </si>
  <si>
    <t>11.3.2.2.13</t>
  </si>
  <si>
    <t>11.3.2.2.14</t>
  </si>
  <si>
    <t>CURVA 45 GRAUS DIAMETRO 100 MM (ESGOTO)</t>
  </si>
  <si>
    <t>11.3.2.2.15</t>
  </si>
  <si>
    <t>TERMINAL DE VENTILACAO DIAMETRO 50 MM (ESGOTO)</t>
  </si>
  <si>
    <t>11.3.2.2.16</t>
  </si>
  <si>
    <t>11.3.2.2.17</t>
  </si>
  <si>
    <t>11.3.2.3</t>
  </si>
  <si>
    <t>11.3.2.3.1</t>
  </si>
  <si>
    <t>PORTA PAPEL HIGIÊNICO EM METAL/ACABAMENTO CROMADO</t>
  </si>
  <si>
    <t>11.3.2.3.2</t>
  </si>
  <si>
    <t>11.3.2.3.3</t>
  </si>
  <si>
    <t>11.3.2.3.4</t>
  </si>
  <si>
    <t>11.3.2.3.5</t>
  </si>
  <si>
    <t>11.3.2.3.6</t>
  </si>
  <si>
    <t>11.3.2.3.7</t>
  </si>
  <si>
    <t>11.3.2.3.8</t>
  </si>
  <si>
    <t>LAVATÓRIO DE CANTO SEM COLUNA</t>
  </si>
  <si>
    <t>11.3.2.3.9</t>
  </si>
  <si>
    <t>SIFAO PARA LAVATORIO PVC CROMADO DIAM.1"X1.1/2"</t>
  </si>
  <si>
    <t>11.3.2.3.10</t>
  </si>
  <si>
    <t>LIGAÇÃO FLEXÍVEL PVC DIAM.1/2" (ENGATE)</t>
  </si>
  <si>
    <t>11.3.2.3.11</t>
  </si>
  <si>
    <t>TORNEIRA DE MESA PARA LAVATÓRIO DIÂMETRO DE 1/2"</t>
  </si>
  <si>
    <t>11.3.2.3.12</t>
  </si>
  <si>
    <t>11.3.2.3.13</t>
  </si>
  <si>
    <t>CUBA DE LOUCA DE EMBUTIR OVAL MÉDIA</t>
  </si>
  <si>
    <t>11.3.2.3.14</t>
  </si>
  <si>
    <t>11.3.2.3.15</t>
  </si>
  <si>
    <t>11.3.2.3.16</t>
  </si>
  <si>
    <t>11.3.2.3.17</t>
  </si>
  <si>
    <t>11.3.2.3.18</t>
  </si>
  <si>
    <t>COMP28</t>
  </si>
  <si>
    <t>11.3.2.3.19</t>
  </si>
  <si>
    <t>11.3.2.3.20</t>
  </si>
  <si>
    <t>CHUVEIRO ELÉTRICO EM PVC COM BRAÇO METÁLICO</t>
  </si>
  <si>
    <t>11.3.2.3.21</t>
  </si>
  <si>
    <t>11.3.2.3.22</t>
  </si>
  <si>
    <t>11.3.2.3.23</t>
  </si>
  <si>
    <t>COMP35</t>
  </si>
  <si>
    <t>BEBEDOURO COLUNA PRESSÃO AÇO INOX BAG40 - 127V</t>
  </si>
  <si>
    <t>SANITÁRIOS 01</t>
  </si>
  <si>
    <t>11.4.1</t>
  </si>
  <si>
    <t>11.4.1.1</t>
  </si>
  <si>
    <t>11.4.1.2</t>
  </si>
  <si>
    <t>11.4.2</t>
  </si>
  <si>
    <t>11.4.2.1</t>
  </si>
  <si>
    <t>11.4.2.1.1</t>
  </si>
  <si>
    <t>11.4.2.1.2</t>
  </si>
  <si>
    <t>11.4.2.1.3</t>
  </si>
  <si>
    <t>11.4.2.1.4</t>
  </si>
  <si>
    <t>11.4.2.1.5</t>
  </si>
  <si>
    <t>11.4.2.1.6</t>
  </si>
  <si>
    <t>11.4.2.1.7</t>
  </si>
  <si>
    <t>11.4.2.1.8</t>
  </si>
  <si>
    <t>11.4.2.1.9</t>
  </si>
  <si>
    <t>11.4.2.1.10</t>
  </si>
  <si>
    <t>11.4.2.1.11</t>
  </si>
  <si>
    <t>11.4.2.1.12</t>
  </si>
  <si>
    <t>11.4.2.1.14</t>
  </si>
  <si>
    <t>11.4.2.1.15</t>
  </si>
  <si>
    <t>11.4.2.1.16</t>
  </si>
  <si>
    <t>11.4.2.1.17</t>
  </si>
  <si>
    <t>11.4.2.2</t>
  </si>
  <si>
    <t>11.4.2.2.6</t>
  </si>
  <si>
    <t>11.4.2.2.11</t>
  </si>
  <si>
    <t>11.4.2.2.13</t>
  </si>
  <si>
    <t>11.4.2.2.14</t>
  </si>
  <si>
    <t>11.4.2.2.15</t>
  </si>
  <si>
    <t>11.4.2.2.16</t>
  </si>
  <si>
    <t>11.4.2.2.17</t>
  </si>
  <si>
    <t>11.4.2.3</t>
  </si>
  <si>
    <t>11.4.2.3.1</t>
  </si>
  <si>
    <t>11.4.2.3.2</t>
  </si>
  <si>
    <t>11.4.2.3.3</t>
  </si>
  <si>
    <t>11.4.2.3.4</t>
  </si>
  <si>
    <t>11.4.2.3.5</t>
  </si>
  <si>
    <t>11.4.2.3.6</t>
  </si>
  <si>
    <t>11.4.2.3.7</t>
  </si>
  <si>
    <t>11.4.2.3.8</t>
  </si>
  <si>
    <t>11.4.2.3.9</t>
  </si>
  <si>
    <t>11.4.2.3.10</t>
  </si>
  <si>
    <t>11.4.2.3.11</t>
  </si>
  <si>
    <t>11.4.2.3.12</t>
  </si>
  <si>
    <t>11.4.2.3.13</t>
  </si>
  <si>
    <t>11.4.2.3.14</t>
  </si>
  <si>
    <t>11.4.2.3.15</t>
  </si>
  <si>
    <t>11.4.2.3.16</t>
  </si>
  <si>
    <t>11.4.2.3.17</t>
  </si>
  <si>
    <t>SANITÁRIOS 02</t>
  </si>
  <si>
    <t>11.5.1</t>
  </si>
  <si>
    <t>11.5.1.1</t>
  </si>
  <si>
    <t>11.5.1.2</t>
  </si>
  <si>
    <t>11.5.2</t>
  </si>
  <si>
    <t>11.5.2.1</t>
  </si>
  <si>
    <t>11.5.2.1.1</t>
  </si>
  <si>
    <t>11.5.2.1.2</t>
  </si>
  <si>
    <t>11.5.2.1.3</t>
  </si>
  <si>
    <t>11.5.2.1.4</t>
  </si>
  <si>
    <t>11.5.2.1.5</t>
  </si>
  <si>
    <t>11.5.2.1.6</t>
  </si>
  <si>
    <t>11.5.2.1.7</t>
  </si>
  <si>
    <t>11.5.2.1.8</t>
  </si>
  <si>
    <t>11.5.2.1.10</t>
  </si>
  <si>
    <t>11.5.2.1.12</t>
  </si>
  <si>
    <t>11.5.2.1.13</t>
  </si>
  <si>
    <t>11.5.2.1.14</t>
  </si>
  <si>
    <t>LUVA SOLDAVEL C/ROSCA DIAMETRO 25 X 3/4"</t>
  </si>
  <si>
    <t>11.5.2.1.15</t>
  </si>
  <si>
    <t>11.5.2.1.16</t>
  </si>
  <si>
    <t>11.5.2.1.17</t>
  </si>
  <si>
    <t>11.5.2.2</t>
  </si>
  <si>
    <t>11.5.2.2.5</t>
  </si>
  <si>
    <t>11.5.2.2.8</t>
  </si>
  <si>
    <t>11.5.2.2.9</t>
  </si>
  <si>
    <t>11.5.2.2.11</t>
  </si>
  <si>
    <t>11.5.2.2.12</t>
  </si>
  <si>
    <t>11.5.2.2.13</t>
  </si>
  <si>
    <t>11.5.2.2.15</t>
  </si>
  <si>
    <t>11.5.2.3</t>
  </si>
  <si>
    <t>11.5.2.3.1</t>
  </si>
  <si>
    <t>11.5.2.3.2</t>
  </si>
  <si>
    <t>11.5.2.3.3</t>
  </si>
  <si>
    <t>11.5.2.3.4</t>
  </si>
  <si>
    <t>11.5.2.3.5</t>
  </si>
  <si>
    <t>11.5.2.3.6</t>
  </si>
  <si>
    <t>11.5.2.3.7</t>
  </si>
  <si>
    <t>11.5.2.3.8</t>
  </si>
  <si>
    <t>11.5.2.3.9</t>
  </si>
  <si>
    <t>11.5.2.3.10</t>
  </si>
  <si>
    <t>11.5.2.3.11</t>
  </si>
  <si>
    <t>11.5.2.3.12</t>
  </si>
  <si>
    <t>11.5.2.3.13</t>
  </si>
  <si>
    <t>EXTERNAS</t>
  </si>
  <si>
    <t>11.6.1</t>
  </si>
  <si>
    <t>11.6.1.1</t>
  </si>
  <si>
    <t>11.6.1.2</t>
  </si>
  <si>
    <t>11.6.2</t>
  </si>
  <si>
    <t>11.6.2.1</t>
  </si>
  <si>
    <t>11.6.2.1.1</t>
  </si>
  <si>
    <t>11.6.2.1.2</t>
  </si>
  <si>
    <t>11.6.2.1.3</t>
  </si>
  <si>
    <t>11.6.2.1.4</t>
  </si>
  <si>
    <t>11.6.2.1.5</t>
  </si>
  <si>
    <t>11.6.2.1.6</t>
  </si>
  <si>
    <t>11.6.2.1.7</t>
  </si>
  <si>
    <t>11.6.2.1.8</t>
  </si>
  <si>
    <t>11.6.2.1.9</t>
  </si>
  <si>
    <t>11.6.2.1.10</t>
  </si>
  <si>
    <t>11.6.2.1.11</t>
  </si>
  <si>
    <t>11.6.2.1.12</t>
  </si>
  <si>
    <t>REGISTRO GAVETA BRUTO DIAMETRO 1/2"</t>
  </si>
  <si>
    <t>11.6.2.2</t>
  </si>
  <si>
    <t>11.6.2.2.3</t>
  </si>
  <si>
    <t>11.6.2.2.4</t>
  </si>
  <si>
    <t>11.6.2.3</t>
  </si>
  <si>
    <t>RESERVATÓRIO METÁLICO</t>
  </si>
  <si>
    <t>11.6.2.3.2</t>
  </si>
  <si>
    <t>COMP501</t>
  </si>
  <si>
    <t>12.1.1</t>
  </si>
  <si>
    <t>12.1.2</t>
  </si>
  <si>
    <t>12.2.2</t>
  </si>
  <si>
    <t>COMP22</t>
  </si>
  <si>
    <t>12.2.4</t>
  </si>
  <si>
    <t>12.3.1</t>
  </si>
  <si>
    <t>12.3.2</t>
  </si>
  <si>
    <t>12.4.1</t>
  </si>
  <si>
    <t>PINTURA GRELHA</t>
  </si>
  <si>
    <t>12.4.1.1</t>
  </si>
  <si>
    <t>13.1.1</t>
  </si>
  <si>
    <t>13.1.1.1</t>
  </si>
  <si>
    <t>13.1.2</t>
  </si>
  <si>
    <t>TRANSPORTE ENTULHO</t>
  </si>
  <si>
    <t>13.1.2.1</t>
  </si>
  <si>
    <t>13.1.3</t>
  </si>
  <si>
    <t>13.1.3.1</t>
  </si>
  <si>
    <t>13.1.3.2</t>
  </si>
  <si>
    <t>13.1.4</t>
  </si>
  <si>
    <t>INSTALAÇÕES ESPECIAIS</t>
  </si>
  <si>
    <t>13.1.4.1</t>
  </si>
  <si>
    <t>TUBO FERRO GALVANIZADO 2.1/2"</t>
  </si>
  <si>
    <t>13.1.4.2</t>
  </si>
  <si>
    <t>TUBO FERRO GALVANIZADO 3"</t>
  </si>
  <si>
    <t>13.1.4.3</t>
  </si>
  <si>
    <t>TÊ DE FERRO GALVANIZADO 90º X 2 1/2"</t>
  </si>
  <si>
    <t>13.1.4.4</t>
  </si>
  <si>
    <t>SINALIZADOR FOTOLUMINESCENTE DE EMERGÊNCIA (GOINFRA + SINAPI)</t>
  </si>
  <si>
    <t>13.1.4.5</t>
  </si>
  <si>
    <t>COTOVELO DE FERRO GALV. 90° X 2 1/2" (GOINFRA + SINAPI)</t>
  </si>
  <si>
    <t>13.1.4.6</t>
  </si>
  <si>
    <t>13.1.4.7</t>
  </si>
  <si>
    <t>COMP490</t>
  </si>
  <si>
    <t>13.1.4.8</t>
  </si>
  <si>
    <t>13.1.4.9</t>
  </si>
  <si>
    <t>13.1.5</t>
  </si>
  <si>
    <t>13.1.5.2</t>
  </si>
  <si>
    <t>13.1.6</t>
  </si>
  <si>
    <t>13.1.6.1</t>
  </si>
  <si>
    <t>SINALIZAÇÃO E EXTINTORES</t>
  </si>
  <si>
    <t>13.2.1</t>
  </si>
  <si>
    <t>13.2.1.1</t>
  </si>
  <si>
    <t>13.2.1.2</t>
  </si>
  <si>
    <t>13.2.1.3</t>
  </si>
  <si>
    <t>SINALIZADOR FOTOLUMINESCENTE PARA EXTINTOR (GOINFRA + SINAPI)</t>
  </si>
  <si>
    <t>HIDRANTE</t>
  </si>
  <si>
    <t>13.3.1</t>
  </si>
  <si>
    <t>13.3.1.2</t>
  </si>
  <si>
    <t>MANGUEIRA DE INCÊNDIO DI=38 MM TIPO 2 COMP. = 15 M</t>
  </si>
  <si>
    <t>13.3.1.3</t>
  </si>
  <si>
    <t>ESGUICHO REGULÁVEL 1.1/2"</t>
  </si>
  <si>
    <t>13.3.1.4</t>
  </si>
  <si>
    <t>ADAPTADOR PARA ENGATE STORZ 2.1/2" X 1.1/2"</t>
  </si>
  <si>
    <t>13.3.1.5</t>
  </si>
  <si>
    <t>REGISTRO GLOBO ANGULAR 2.1/2"</t>
  </si>
  <si>
    <t>13.3.1.6</t>
  </si>
  <si>
    <t>13.3.1.7</t>
  </si>
  <si>
    <t>13.3.1.8</t>
  </si>
  <si>
    <t>13.3.1.10</t>
  </si>
  <si>
    <t>13.3.1.11</t>
  </si>
  <si>
    <t>13.3.1.12</t>
  </si>
  <si>
    <t>13.3.1.13</t>
  </si>
  <si>
    <t>COMP150</t>
  </si>
  <si>
    <t>TAMPÃO CEGO COM CORRENTE 1 1/2'' (GOINFRA + SINAPI)</t>
  </si>
  <si>
    <t>13.3.1.14</t>
  </si>
  <si>
    <t>13.3.1.15</t>
  </si>
  <si>
    <t>13.3.1.16</t>
  </si>
  <si>
    <t>COMP491</t>
  </si>
  <si>
    <t>SISTEMA DE ALARME CONTRA INCÊNDIO</t>
  </si>
  <si>
    <t>13.4.1</t>
  </si>
  <si>
    <t>13.4.1.1</t>
  </si>
  <si>
    <t>13.4.1.3</t>
  </si>
  <si>
    <t>COMP500</t>
  </si>
  <si>
    <t>13.4.2</t>
  </si>
  <si>
    <t>13.4.2.1</t>
  </si>
  <si>
    <t>TAMPÃO CEGO COM CORRENTE 2.1/2"</t>
  </si>
  <si>
    <t>13.4.2.2</t>
  </si>
  <si>
    <t>13.4.2.3</t>
  </si>
  <si>
    <t>CAIXA DE PASSEIO C/TAMPA DE FERRO FUNDIDO 40X60 CM P/INCÊNDIO</t>
  </si>
  <si>
    <t>13.4.2.4</t>
  </si>
  <si>
    <t>NIPLE DUPLO FERRO GALVANIZADO 2.1/2"</t>
  </si>
  <si>
    <t>13.4.2.5</t>
  </si>
  <si>
    <t>LUVA EM AÇO GALVANIZADO DIÂMETRO 2.1/2"</t>
  </si>
  <si>
    <t>13.4.2.6</t>
  </si>
  <si>
    <t>13.4.2.8</t>
  </si>
  <si>
    <t>COMP499</t>
  </si>
  <si>
    <t>BOMBAS</t>
  </si>
  <si>
    <t>13.5.1</t>
  </si>
  <si>
    <t>13.5.1.1</t>
  </si>
  <si>
    <t>13.5.1.2</t>
  </si>
  <si>
    <t>13.5.1.3</t>
  </si>
  <si>
    <t>COMP492</t>
  </si>
  <si>
    <t>BOMBA DE PRESSURIZAÇÃO 3,0 CV (GOINFRA+SBC)</t>
  </si>
  <si>
    <t>13.5.1.4</t>
  </si>
  <si>
    <t>VÁLVULA DE RETENÇÃO HORIZONTAL 2.1/2"</t>
  </si>
  <si>
    <t>13.5.1.5</t>
  </si>
  <si>
    <t>COMP155</t>
  </si>
  <si>
    <t>BOMBA PARA INCÊNDIO COMBUSTÃO 12,5CV VAZÃO 400L/m</t>
  </si>
  <si>
    <t>13.5.1.6</t>
  </si>
  <si>
    <t>COMP508</t>
  </si>
  <si>
    <t>BOMBA PARA INCÊNDIO 15CV 220V 34,90 A 71,20 M³/H - (GOINFRA+ORSE)</t>
  </si>
  <si>
    <t>13.5.1.8</t>
  </si>
  <si>
    <t>TANQUE DE PRESSÃO DE 10 L</t>
  </si>
  <si>
    <t>13.5.1.9</t>
  </si>
  <si>
    <t>PRESSOSTATO 50 A 80 PSI</t>
  </si>
  <si>
    <t>13.5.1.10</t>
  </si>
  <si>
    <t>MANOMETRO - 0 A 10 KG/CM2</t>
  </si>
  <si>
    <t>13.5.1.11</t>
  </si>
  <si>
    <t>BUJÃO DE REBORDO 2.1/2" (GOINFRA + COT)</t>
  </si>
  <si>
    <t>13.5.1.12</t>
  </si>
  <si>
    <t>13.5.1.13</t>
  </si>
  <si>
    <t>COMP160</t>
  </si>
  <si>
    <t>MOVIMENTO DE TERRA / TUBO</t>
  </si>
  <si>
    <t>14.1.1</t>
  </si>
  <si>
    <t>14.1.2</t>
  </si>
  <si>
    <t>14.2.1</t>
  </si>
  <si>
    <t>14.2.7</t>
  </si>
  <si>
    <t>BUCHA DE NYLON S-8</t>
  </si>
  <si>
    <t>14.2.8</t>
  </si>
  <si>
    <t>VÁLVULA DE RETENÇÃO EM LATÃO 7/16" NS (I) X 1/2" NPT (E)</t>
  </si>
  <si>
    <t>14.2.9</t>
  </si>
  <si>
    <t>14.2.10</t>
  </si>
  <si>
    <t>COMP69</t>
  </si>
  <si>
    <t>CAP OU TAMPAO DE FERRO GALVANIZADO, COM ROSCA BSP, DE 1/2"</t>
  </si>
  <si>
    <t>14.2.11</t>
  </si>
  <si>
    <t>COMP493</t>
  </si>
  <si>
    <t>REGULADOR DE 2º ESTÁGIO 7KG/H (GOINFRA + ORSE)</t>
  </si>
  <si>
    <t>14.2.12</t>
  </si>
  <si>
    <t>COMP494</t>
  </si>
  <si>
    <t>14.2.13</t>
  </si>
  <si>
    <t>COMP139</t>
  </si>
  <si>
    <t>14.2.14</t>
  </si>
  <si>
    <t>COMP140</t>
  </si>
  <si>
    <t>14.2.17</t>
  </si>
  <si>
    <t>COMP495</t>
  </si>
  <si>
    <t>NIPLE DE REDUÇÃO 1/2" X 1/4" BSP (GOINFRA+SINAPI)</t>
  </si>
  <si>
    <t>14.2.18</t>
  </si>
  <si>
    <t>14.2.19</t>
  </si>
  <si>
    <t>COMP496</t>
  </si>
  <si>
    <t>NIPLE DE REDUÇÃO 3/4'' X 1/2'' BSP (GOINFRA+SINAPI)</t>
  </si>
  <si>
    <t>14.2.20</t>
  </si>
  <si>
    <t>14.2.21</t>
  </si>
  <si>
    <t>COMP497</t>
  </si>
  <si>
    <t>VÁLVULA UGV 1/2" (S) LATÃO (GOINFRA+ORSE)</t>
  </si>
  <si>
    <t>14.2.22</t>
  </si>
  <si>
    <t>COMP498</t>
  </si>
  <si>
    <t>VÁLVULA UGV 3/4" (S) LATÃO (GOINFRA+ORSE)</t>
  </si>
  <si>
    <t>14.2.23</t>
  </si>
  <si>
    <t>COMP136</t>
  </si>
  <si>
    <t>FITA ANTICORROSIVA (GOINFRA + SINAPI)</t>
  </si>
  <si>
    <t>14.2.24</t>
  </si>
  <si>
    <t>BRACADEIRA METALICA TIPO "D" DIAM. 3/4"</t>
  </si>
  <si>
    <t>14.2.25</t>
  </si>
  <si>
    <t>COMP137</t>
  </si>
  <si>
    <t>LAUDO DE ESTANQUEIDADE (GOINFRA)</t>
  </si>
  <si>
    <t>14.2.26</t>
  </si>
  <si>
    <t>PARAFUSO P/BUCHA S-10</t>
  </si>
  <si>
    <t>FUNDAÇÕES</t>
  </si>
  <si>
    <t>15.1.1</t>
  </si>
  <si>
    <t>PASSARELA 01</t>
  </si>
  <si>
    <t>15.1.1.1</t>
  </si>
  <si>
    <t>ESTACA A TRADO DIAM.25 CM SEM FERRO</t>
  </si>
  <si>
    <t>15.1.1.2</t>
  </si>
  <si>
    <t>15.1.1.3</t>
  </si>
  <si>
    <t>15.1.1.4</t>
  </si>
  <si>
    <t>15.1.1.5</t>
  </si>
  <si>
    <t>15.1.1.6</t>
  </si>
  <si>
    <t>15.1.1.7</t>
  </si>
  <si>
    <t>15.1.1.8</t>
  </si>
  <si>
    <t>15.1.1.9</t>
  </si>
  <si>
    <t>FORMA TABUA PINHO PARA FUNDACOES U=3V - (OBRAS CIVIS)</t>
  </si>
  <si>
    <t>15.1.1.10</t>
  </si>
  <si>
    <t>REATERRO COM APILOAMENTO MANUAL (BLOCOS/SAPATAS)</t>
  </si>
  <si>
    <t>15.1.1.11</t>
  </si>
  <si>
    <t>ACO CA 50-A - 12,5 MM (1/2") - (OBRAS CIVIS)</t>
  </si>
  <si>
    <t>15.1.2</t>
  </si>
  <si>
    <t>PASSARELA 02</t>
  </si>
  <si>
    <t>15.1.2.1</t>
  </si>
  <si>
    <t>15.1.2.2</t>
  </si>
  <si>
    <t>15.1.2.3</t>
  </si>
  <si>
    <t>15.1.2.4</t>
  </si>
  <si>
    <t>15.1.2.5</t>
  </si>
  <si>
    <t>15.1.2.6</t>
  </si>
  <si>
    <t>15.1.2.7</t>
  </si>
  <si>
    <t>15.1.2.8</t>
  </si>
  <si>
    <t>15.1.2.9</t>
  </si>
  <si>
    <t>15.1.2.10</t>
  </si>
  <si>
    <t>15.1.2.11</t>
  </si>
  <si>
    <t>15.1.3</t>
  </si>
  <si>
    <t>PASSARELA 03</t>
  </si>
  <si>
    <t>15.1.3.1</t>
  </si>
  <si>
    <t>15.1.3.2</t>
  </si>
  <si>
    <t>15.1.3.3</t>
  </si>
  <si>
    <t>15.1.3.4</t>
  </si>
  <si>
    <t>15.1.3.5</t>
  </si>
  <si>
    <t>15.1.3.6</t>
  </si>
  <si>
    <t>15.1.3.7</t>
  </si>
  <si>
    <t>15.1.3.8</t>
  </si>
  <si>
    <t>15.1.3.9</t>
  </si>
  <si>
    <t>15.1.3.10</t>
  </si>
  <si>
    <t>15.1.3.11</t>
  </si>
  <si>
    <t>15.1.4</t>
  </si>
  <si>
    <t>PASSARELA 04</t>
  </si>
  <si>
    <t>15.1.4.1</t>
  </si>
  <si>
    <t>15.1.4.2</t>
  </si>
  <si>
    <t>15.1.4.3</t>
  </si>
  <si>
    <t>15.1.4.4</t>
  </si>
  <si>
    <t>15.1.4.5</t>
  </si>
  <si>
    <t>15.1.4.6</t>
  </si>
  <si>
    <t>15.1.4.7</t>
  </si>
  <si>
    <t>15.1.4.8</t>
  </si>
  <si>
    <t>15.1.4.9</t>
  </si>
  <si>
    <t>15.1.4.10</t>
  </si>
  <si>
    <t>15.1.4.11</t>
  </si>
  <si>
    <t>15.1.5</t>
  </si>
  <si>
    <t>QUADRA PETECA</t>
  </si>
  <si>
    <t>15.1.5.1</t>
  </si>
  <si>
    <t>15.1.5.2</t>
  </si>
  <si>
    <t>15.1.5.3</t>
  </si>
  <si>
    <t>15.1.5.4</t>
  </si>
  <si>
    <t>15.1.5.5</t>
  </si>
  <si>
    <t>15.1.5.6</t>
  </si>
  <si>
    <t>15.1.5.7</t>
  </si>
  <si>
    <t>15.1.5.8</t>
  </si>
  <si>
    <t>15.1.5.9</t>
  </si>
  <si>
    <t>15.1.5.10</t>
  </si>
  <si>
    <t>15.1.5.11</t>
  </si>
  <si>
    <t>ACO CA - 50 - 16,0 MM (5/8") - (OBRAS CIVIS)</t>
  </si>
  <si>
    <t>15.1.6</t>
  </si>
  <si>
    <t>15.1.6.1</t>
  </si>
  <si>
    <t>15.1.6.3</t>
  </si>
  <si>
    <t>15.1.6.4</t>
  </si>
  <si>
    <t>15.1.6.5</t>
  </si>
  <si>
    <t>15.1.6.6</t>
  </si>
  <si>
    <t>15.1.6.7</t>
  </si>
  <si>
    <t>15.1.6.8</t>
  </si>
  <si>
    <t>15.1.6.9</t>
  </si>
  <si>
    <t>ESTRUTURA METÁLICA</t>
  </si>
  <si>
    <t>15.2.1</t>
  </si>
  <si>
    <t>15.2.2</t>
  </si>
  <si>
    <t>15.2.3</t>
  </si>
  <si>
    <t>15.2.4</t>
  </si>
  <si>
    <t>15.2.5</t>
  </si>
  <si>
    <t>15.2.6</t>
  </si>
  <si>
    <t>BLOCO 01 - SALAS DE AULA</t>
  </si>
  <si>
    <t>15.2.7</t>
  </si>
  <si>
    <t>BLOCO 02 - ADMINISTRATIVO</t>
  </si>
  <si>
    <t>15.2.8</t>
  </si>
  <si>
    <t>BLOCO 03 - SALAS MULTIUSO</t>
  </si>
  <si>
    <t>15.2.9</t>
  </si>
  <si>
    <t>BLOCO 04 - CIRCULAÇÃO E BLOCO 05 - SANITÁRIOS</t>
  </si>
  <si>
    <t>15.2.10</t>
  </si>
  <si>
    <t>BLOCO 06 - LAB. MOLHADO E SALAS</t>
  </si>
  <si>
    <t>15.3.1</t>
  </si>
  <si>
    <t>15.3.1.1</t>
  </si>
  <si>
    <t>15.3.2</t>
  </si>
  <si>
    <t>15.3.2.1</t>
  </si>
  <si>
    <t>15.3.3</t>
  </si>
  <si>
    <t>15.3.3.1</t>
  </si>
  <si>
    <t>15.3.4</t>
  </si>
  <si>
    <t>15.3.4.1</t>
  </si>
  <si>
    <t>15.3.5</t>
  </si>
  <si>
    <t>15.3.5.1</t>
  </si>
  <si>
    <t>15.3.6</t>
  </si>
  <si>
    <t>15.3.6.1</t>
  </si>
  <si>
    <t>15.3.7</t>
  </si>
  <si>
    <t>15.3.7.1</t>
  </si>
  <si>
    <t>15.3.8</t>
  </si>
  <si>
    <t>15.3.8.1</t>
  </si>
  <si>
    <t>15.3.9</t>
  </si>
  <si>
    <t>15.3.9.1</t>
  </si>
  <si>
    <t>15.3.10</t>
  </si>
  <si>
    <t>15.3.10.1</t>
  </si>
  <si>
    <t>Totais -&gt;</t>
  </si>
  <si>
    <t>Total sem BDI</t>
  </si>
  <si>
    <t>Total do BDI</t>
  </si>
  <si>
    <t>Total Geral</t>
  </si>
  <si>
    <t>DISCRIMINAÇÃO</t>
  </si>
  <si>
    <t>VALOR</t>
  </si>
  <si>
    <t>PRAZO DE EXECUÇÃO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</si>
  <si>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</si>
  <si>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</si>
  <si>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</si>
  <si>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</si>
  <si>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</si>
  <si>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</si>
  <si>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</si>
  <si>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</si>
  <si>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</si>
  <si>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300 DIAS</t>
  </si>
  <si>
    <t>VALOR TOTAL</t>
  </si>
  <si>
    <t>Percentual parcial</t>
  </si>
  <si>
    <t>Valor parcial com BDI</t>
  </si>
  <si>
    <t>Percentual acumulado</t>
  </si>
  <si>
    <t>Valor acumulado com BDI</t>
  </si>
  <si>
    <t>Tipo</t>
  </si>
  <si>
    <t>Quant.</t>
  </si>
  <si>
    <t>Composição</t>
  </si>
  <si>
    <t>SEDI - SERVIÇOS DIVERSOS</t>
  </si>
  <si>
    <t>1,0000000</t>
  </si>
  <si>
    <t>Insumo</t>
  </si>
  <si>
    <t>CARPINTEIRO</t>
  </si>
  <si>
    <t>Mão de Obra</t>
  </si>
  <si>
    <t>h</t>
  </si>
  <si>
    <t>0,1257000</t>
  </si>
  <si>
    <t>AJUDANTE</t>
  </si>
  <si>
    <t>0,3974000</t>
  </si>
  <si>
    <t>ARMADOR</t>
  </si>
  <si>
    <t>0,2663000</t>
  </si>
  <si>
    <t>PEDREIRO</t>
  </si>
  <si>
    <t>0,5722000</t>
  </si>
  <si>
    <t>OPERADOR DE BETONEIRA</t>
  </si>
  <si>
    <t>0,0897000</t>
  </si>
  <si>
    <t>SERVENTE</t>
  </si>
  <si>
    <t>1,3094000</t>
  </si>
  <si>
    <t>AREIA MÉDIA</t>
  </si>
  <si>
    <t>Material</t>
  </si>
  <si>
    <t>0,0557000</t>
  </si>
  <si>
    <t>BRITA Nº 2</t>
  </si>
  <si>
    <t>0,0204000</t>
  </si>
  <si>
    <t>BRITA Nº 1</t>
  </si>
  <si>
    <t>ARAME RECOZIDO 18 BWG</t>
  </si>
  <si>
    <t>0,0691000</t>
  </si>
  <si>
    <t>ARAME GALVANIZADO Nº 12 BWG</t>
  </si>
  <si>
    <t>0,0063000</t>
  </si>
  <si>
    <t>AÇO CA-60 B - 5,0 MM</t>
  </si>
  <si>
    <t>1,1543000</t>
  </si>
  <si>
    <t>AÇO CA-50 - 8,0 MM (5/16")</t>
  </si>
  <si>
    <t>1,9914000</t>
  </si>
  <si>
    <t>AÇO CA-50 - 6,3 MM (1/4")</t>
  </si>
  <si>
    <t>0,6600000</t>
  </si>
  <si>
    <t>CAL HIDRATADA</t>
  </si>
  <si>
    <t>1,7377000</t>
  </si>
  <si>
    <t>CIMENTO PORTLAND CPII-32</t>
  </si>
  <si>
    <t>16,3854000</t>
  </si>
  <si>
    <t>PREGO 18x24</t>
  </si>
  <si>
    <t>0,0286000</t>
  </si>
  <si>
    <t>PONTALETE 3x3"</t>
  </si>
  <si>
    <t>0,2277000</t>
  </si>
  <si>
    <t>TIJOLO FURADO 9x19x19 CM</t>
  </si>
  <si>
    <t>21,5227000</t>
  </si>
  <si>
    <t>TABUA PARA FORMA (30CM)</t>
  </si>
  <si>
    <t>0,4103000</t>
  </si>
  <si>
    <t>COMP 696</t>
  </si>
  <si>
    <t>Composição Auxiliar</t>
  </si>
  <si>
    <t>PEDREIRO COM ENCARGOS COMPLEMENTARES</t>
  </si>
  <si>
    <t>0,2000000</t>
  </si>
  <si>
    <t>SERVENTE COM ENCARGOS COMPLEMENTARES</t>
  </si>
  <si>
    <t>2,0000000</t>
  </si>
  <si>
    <t>COMP 693</t>
  </si>
  <si>
    <t>COMP 717</t>
  </si>
  <si>
    <t>0,1444000</t>
  </si>
  <si>
    <t>0,0027000</t>
  </si>
  <si>
    <t>0,0409000</t>
  </si>
  <si>
    <t>DISCO DE CORTE DIAM. 5/8"- 10"</t>
  </si>
  <si>
    <t>0,0271000</t>
  </si>
  <si>
    <t>TELA DE ARAME MALHA 4" FIO 12</t>
  </si>
  <si>
    <t>1,0500000</t>
  </si>
  <si>
    <t>FABRICAÇÃO / MONTAGEM</t>
  </si>
  <si>
    <t>COMP 484</t>
  </si>
  <si>
    <t>ASTU - ASSENTAMENTO DE</t>
  </si>
  <si>
    <t>0,8000000</t>
  </si>
  <si>
    <t>ELETRICISTA</t>
  </si>
  <si>
    <t>SBC</t>
  </si>
  <si>
    <t>ACIONADOR MANUAL ALARME DE INCENDIO AMF-C 10 A 28VCC ILUMAC</t>
  </si>
  <si>
    <t>INES - INSTALAÇÕES ESPECIAIS</t>
  </si>
  <si>
    <t>0,1880000</t>
  </si>
  <si>
    <t>COLA CASCOLA 400 gramas 2,8kg/m2</t>
  </si>
  <si>
    <t>0,1200000</t>
  </si>
  <si>
    <t>COMP 485</t>
  </si>
  <si>
    <t>FOMA - FORNECIMENTO DE</t>
  </si>
  <si>
    <t>OFICIAL "B"</t>
  </si>
  <si>
    <t>0,7000000</t>
  </si>
  <si>
    <t>ORSE</t>
  </si>
  <si>
    <t>Mapa Tátil em acrílico 70 x 50cm un</t>
  </si>
  <si>
    <t>0,1500000</t>
  </si>
  <si>
    <t>ENCANADOR OU BOMBEIRO HIDRÁULICO COM ENCARGOS COMPLEMENTARES</t>
  </si>
  <si>
    <t>ADESIVO PLASTICO PARA PVC, FRASCO COM *850* GR</t>
  </si>
  <si>
    <t>0,0070000</t>
  </si>
  <si>
    <t>LIXA D'AGUA EM FOLHA, GRAO 100</t>
  </si>
  <si>
    <t>0,0500000</t>
  </si>
  <si>
    <t>SOLUCAO PREPARADORA / LIMPADORA PARA PVC, FRASCO COM 1000 CM3</t>
  </si>
  <si>
    <t>0,0080000</t>
  </si>
  <si>
    <t>0,3300000</t>
  </si>
  <si>
    <t>ANEL BORRACHA PARA TUBO ESGOTO PREDIAL, DN 100 MM (NBR 5688)</t>
  </si>
  <si>
    <t>ANEL BORRACHA PARA TUBO ESGOTO PREDIAL, DN 50 MM (NBR 5688)</t>
  </si>
  <si>
    <t>0,0920000</t>
  </si>
  <si>
    <t>0,0200000</t>
  </si>
  <si>
    <t>CURVA PVC LONGA 45G, DN 50 MM, PARA ESGOTO PREDIAL</t>
  </si>
  <si>
    <t>INHI - INSTALAÇÕES HIDROS</t>
  </si>
  <si>
    <t>0,2500000</t>
  </si>
  <si>
    <t>TERMINAL DE VENTILACAO, 50 MM, SERIE NORMAL, ESGOTO PREDIAL</t>
  </si>
  <si>
    <t>0,0194000</t>
  </si>
  <si>
    <t>310ML</t>
  </si>
  <si>
    <t>PREGO DE ACO POLIDO COM CABECA 18 X 27 (2 1/2 X 10)</t>
  </si>
  <si>
    <t>KG</t>
  </si>
  <si>
    <t>0,0012000</t>
  </si>
  <si>
    <t>REBITE DE ALUMINIO VAZADO DE REPUXO, 3,2 X 8 MM (1KG = 1025 UNIDADES)</t>
  </si>
  <si>
    <t>0,0002000</t>
  </si>
  <si>
    <t>SOLDA EM BARRA DE ESTANHO-CHUMBO 50/50</t>
  </si>
  <si>
    <t>0,0089000</t>
  </si>
  <si>
    <t>CALHA QUADRADA DE CHAPA DE ACO GALVANIZADA NUM 24, CORTE 33 CM</t>
  </si>
  <si>
    <t>0,1575000</t>
  </si>
  <si>
    <t>MANTA ALUMINIZADA NAS DUAS FACES, PARA SUBCOBERTURA, E = *2* MM</t>
  </si>
  <si>
    <t>7.17.2.16</t>
  </si>
  <si>
    <t>COMP19</t>
  </si>
  <si>
    <t>CAIXA SIFONADA, PVC, 150 X 150 X 50 MM, COM GRELHA REDONDA, BRANCA</t>
  </si>
  <si>
    <t>0,0148000</t>
  </si>
  <si>
    <t>0,0640000</t>
  </si>
  <si>
    <t>0,0225000</t>
  </si>
  <si>
    <t>TOALHEIRO PLASTICO TIPO DISPENSER PARA PAPEL TOALHA INTERFOLHADO</t>
  </si>
  <si>
    <t>PAPELEIRA PLASTICA TIPO DISPENSER PARA PAPEL HIGIENICO ROLAO</t>
  </si>
  <si>
    <t>CABIDE/GANCHO DE BANHEIRO SIMPLES EM METAL CROMADO</t>
  </si>
  <si>
    <t>7.17.3.9</t>
  </si>
  <si>
    <t>MARMORISTA/GRANITEIRO COM ENCARGOS COMPLEMENTARES</t>
  </si>
  <si>
    <t>0,4800000</t>
  </si>
  <si>
    <t>MASSA PLASTICA PARA MARMORE/GRANITO</t>
  </si>
  <si>
    <t>0,2974000</t>
  </si>
  <si>
    <t>COT.HID.01</t>
  </si>
  <si>
    <t>Bebedouro Industrial 220l/h Inox - 127v -com 6 torneiras.</t>
  </si>
  <si>
    <t>und</t>
  </si>
  <si>
    <t>8.2.1.2</t>
  </si>
  <si>
    <t>AUXILIAR DE ELETRICISTA COM ENCARGOS COMPLEMENTARES</t>
  </si>
  <si>
    <t>0,1963000</t>
  </si>
  <si>
    <t>ELETRICISTA COM ENCARGOS COMPLEMENTARES</t>
  </si>
  <si>
    <t>0,4710000</t>
  </si>
  <si>
    <t>FITA ISOLANTE ADESIVA ANTICHAMA, USO ATE 750 V, EM ROLO DE 19 MM X 5 M</t>
  </si>
  <si>
    <t>8.2.1.3</t>
  </si>
  <si>
    <t>COMP03</t>
  </si>
  <si>
    <t>INEL - INSTALAÇÃO</t>
  </si>
  <si>
    <t>LUMINARIA LED REFLETOR RETANGULAR BIVOLT, LUZ BRANCA, 50 W</t>
  </si>
  <si>
    <t>AJUDANTE ESPECIALIZADO COM ENCARGOS COMPLEMENTARES</t>
  </si>
  <si>
    <t>0,3000000</t>
  </si>
  <si>
    <t>MASSA PLASTICA</t>
  </si>
  <si>
    <t>0,0300000</t>
  </si>
  <si>
    <t>LIXA PARA FERRO Nº 100</t>
  </si>
  <si>
    <t>DISCO DE DESBASTE 7/8" PARA CONCRETO/FERRO (1/4" X 7")</t>
  </si>
  <si>
    <t>ELETRODO 2.5 OK</t>
  </si>
  <si>
    <t>0,0100000</t>
  </si>
  <si>
    <t>AÇO CA-25</t>
  </si>
  <si>
    <t>0,4000000</t>
  </si>
  <si>
    <t>0,0900000</t>
  </si>
  <si>
    <t>3,4000000</t>
  </si>
  <si>
    <t>72,0000000</t>
  </si>
  <si>
    <t>ELETROTÉCNICO COM ENCARGOS COMPLEMENTARES</t>
  </si>
  <si>
    <t>3,0000000</t>
  </si>
  <si>
    <t>24,0000000</t>
  </si>
  <si>
    <t>CABO DE COBRE NU 50 MM2 MEIO-DURO</t>
  </si>
  <si>
    <t>50,0000000</t>
  </si>
  <si>
    <t>30,0000000</t>
  </si>
  <si>
    <t>CAIXA METÁLICA PARA MEDIDOR POLIFÁSICO PADRÃO ENEL 500X380X166MM</t>
  </si>
  <si>
    <t>CRUZETA DE CONCRETO LEVE, COMP. 2000 MM SECAO, 90 X 90 MM</t>
  </si>
  <si>
    <t>6,0000000</t>
  </si>
  <si>
    <t>ELETRODUTO EM AÇO GALVANIZADO A FOGO DIÂMETRO 4" - PESADO</t>
  </si>
  <si>
    <t>GANCHO OLHAL EM ACO GALVANIZADO, ESPESSURA 16MM, ABERTURA 21MM</t>
  </si>
  <si>
    <t>GRAMPO PARALELO METALICO PARA CABO DE 6 A 50 MM2, COM 2 PARAFUSOS</t>
  </si>
  <si>
    <t>9,0000000</t>
  </si>
  <si>
    <t>LUVA PVC ROSQUEAVEL DIAMETRO 1.1/4"</t>
  </si>
  <si>
    <t>8,0000000</t>
  </si>
  <si>
    <t>4,0000000</t>
  </si>
  <si>
    <t>PORCA OLHAL M 16, EM ACO GALVANIZADO, DIAMETRO = 16 MM</t>
  </si>
  <si>
    <t>12,0000000</t>
  </si>
  <si>
    <t>ISOLADOR DE PORCELANA, TIPO PINO MONOCORPO, PARA TENSAO DE *15* KV</t>
  </si>
  <si>
    <t>CHAVE FUSIVEL 15 KV, 100A (CHAVE MATHEUS)</t>
  </si>
  <si>
    <t>27,0000000</t>
  </si>
  <si>
    <t>22,0000000</t>
  </si>
  <si>
    <t>CABO DE COBRE NU 16 MM2 MEIO-DURO</t>
  </si>
  <si>
    <t>0,0050000</t>
  </si>
  <si>
    <t>0,0350000</t>
  </si>
  <si>
    <t>COMP 487</t>
  </si>
  <si>
    <t>CONECTOR DE MEDICAO 4 PARAFUSOS TEL 560 PARA ATERRAMENTO</t>
  </si>
  <si>
    <t>Molde de solda exotérmica 5/8 un</t>
  </si>
  <si>
    <t>COMP 488</t>
  </si>
  <si>
    <t>BUCHA E ARRUELA METALICA DIAM. 3/4"</t>
  </si>
  <si>
    <t>PR</t>
  </si>
  <si>
    <t>Caixa de equipotencialização 40x40x15, com barramento para neutro un</t>
  </si>
  <si>
    <t>FITA ISOLANTE DE BORRACHA AUTOFUSAO, USO ATE 69 KV (ALTA TENSAO)</t>
  </si>
  <si>
    <t>0,1000000</t>
  </si>
  <si>
    <t>COMP 489</t>
  </si>
  <si>
    <t>ENCANADOR</t>
  </si>
  <si>
    <t>0,5000000</t>
  </si>
  <si>
    <t>DUCHA HIGIENICA PLASTICA COM REGISTRO METALICO 1/2 "</t>
  </si>
  <si>
    <t>FITA VEDA ROSCA EM ROLOS DE 18 MM X 10 M (L X C)</t>
  </si>
  <si>
    <t>0,2800000</t>
  </si>
  <si>
    <t>H687</t>
  </si>
  <si>
    <t>COMP 501</t>
  </si>
  <si>
    <t>GUINDASTE 30 TON. (MÍNIMO 10H/DIA)</t>
  </si>
  <si>
    <t>15,0000000</t>
  </si>
  <si>
    <t>M3904</t>
  </si>
  <si>
    <t>SICRO3</t>
  </si>
  <si>
    <t>Reservatório metálico tipo taça - capacidade de 30.000 l</t>
  </si>
  <si>
    <t>1,4900000</t>
  </si>
  <si>
    <t>TELHADISTA COM ENCARGOS COMPLEMENTARES</t>
  </si>
  <si>
    <t>0,9800000</t>
  </si>
  <si>
    <t>0,0530000</t>
  </si>
  <si>
    <t>0,0016000</t>
  </si>
  <si>
    <t>0,0590000</t>
  </si>
  <si>
    <t>CALHA QUADRADA DE CHAPA DE ACO GALVANIZADA NUM 26, CORTE 33 CM</t>
  </si>
  <si>
    <t>BUCHA DE NYLON S-6</t>
  </si>
  <si>
    <t>PARAFUSO P/BUCHA S-6</t>
  </si>
  <si>
    <t>0,0000000</t>
  </si>
  <si>
    <t>0,9200000</t>
  </si>
  <si>
    <t>COTOVELO 90 GRAUS DE FERRO GALVANIZADO, COM ROSCA BSP, DE 2 1/2"</t>
  </si>
  <si>
    <t>H689</t>
  </si>
  <si>
    <t>FITA VEDAROSCA 18 MM</t>
  </si>
  <si>
    <t>COMP 490</t>
  </si>
  <si>
    <t>0,1795000</t>
  </si>
  <si>
    <t>0,0748000</t>
  </si>
  <si>
    <t>13.3.1.1</t>
  </si>
  <si>
    <t>3,0370000</t>
  </si>
  <si>
    <t>NIPLE DE FERRO GALVANIZADO, COM ROSCA BSP, DE 2 1/2"</t>
  </si>
  <si>
    <t>0,1600000</t>
  </si>
  <si>
    <t>UNIAO FERRO GALV C/ASSENTO CONICO BRONZE 2 1/2" (GOINFRA + SINAPI)</t>
  </si>
  <si>
    <t>2,4000000</t>
  </si>
  <si>
    <t>UNIAO COM ASSENTO CONICO DE BRONZE, DIAMETRO 2 1/2"</t>
  </si>
  <si>
    <t>COMP 491</t>
  </si>
  <si>
    <t>BOTOEIRA BOMBA DE INCÊNDIO C/ MARTELO CONVENCIONAL (GOINFRA+SBC)</t>
  </si>
  <si>
    <t>BOTOEIRA ALARME ACIONAMENTO MANUAL COM QUEBRA DE VIDRO</t>
  </si>
  <si>
    <t>COMP 500</t>
  </si>
  <si>
    <t>COMP 499</t>
  </si>
  <si>
    <t>0,7745000</t>
  </si>
  <si>
    <t>0,4750000</t>
  </si>
  <si>
    <t>Válvula de esfera em bronze d = 2 1/2" (bruta) un</t>
  </si>
  <si>
    <t>COMP 492</t>
  </si>
  <si>
    <t>BOMBA INCENDIO BPI-92S ROSCA 3,0CV 220/380V TRIF. SCHNEIDER</t>
  </si>
  <si>
    <t>MONTADOR ELETROMECÃNICO COM ENCARGOS COMPLEMENTARES</t>
  </si>
  <si>
    <t>COT 303_SEF</t>
  </si>
  <si>
    <t>BOMBA PARA INCÊNDIO COMBUSTÃO 12,5 CV</t>
  </si>
  <si>
    <t>0,0700000</t>
  </si>
  <si>
    <t>PLUG OU BUJAO DE FERRO GALVANIZADO, DE 2 1/2"</t>
  </si>
  <si>
    <t>0,2100000</t>
  </si>
  <si>
    <t>0,8200000</t>
  </si>
  <si>
    <t>4,9000000</t>
  </si>
  <si>
    <t>ATERRO INTERNO SEM APILOAMENTO COM TRANSPORTE EM CARRINHO MÃO</t>
  </si>
  <si>
    <t>1,4700000</t>
  </si>
  <si>
    <t>0,3600000</t>
  </si>
  <si>
    <t>0,6400000</t>
  </si>
  <si>
    <t>11,2000000</t>
  </si>
  <si>
    <t>20,0000000</t>
  </si>
  <si>
    <t>6,6000000</t>
  </si>
  <si>
    <t>5,9800000</t>
  </si>
  <si>
    <t>FORMA CHAPA DE COMPENSADO PLASTIFICADO 17MM U=7 V - (OBRAS CIVIS)</t>
  </si>
  <si>
    <t>12,3200000</t>
  </si>
  <si>
    <t>23,9000000</t>
  </si>
  <si>
    <t>43,4000000</t>
  </si>
  <si>
    <t>22,6000000</t>
  </si>
  <si>
    <t>4,0200000</t>
  </si>
  <si>
    <t>14,7600000</t>
  </si>
  <si>
    <t>5,9000000</t>
  </si>
  <si>
    <t>1,0200000</t>
  </si>
  <si>
    <t>29,5200000</t>
  </si>
  <si>
    <t>REBOCO (1 CALH:4 ARFC+100kgCI/M3)</t>
  </si>
  <si>
    <t>3,1000000</t>
  </si>
  <si>
    <t>3,0500000</t>
  </si>
  <si>
    <t>38,8800000</t>
  </si>
  <si>
    <t>6,4400000</t>
  </si>
  <si>
    <t>0,2590000</t>
  </si>
  <si>
    <t>FITA VEDA ROSCA EM ROLOS DE 18 MM X 50 M (L X C)</t>
  </si>
  <si>
    <t>COMP 493</t>
  </si>
  <si>
    <t>1,1500000</t>
  </si>
  <si>
    <t>2,8200000</t>
  </si>
  <si>
    <t>Regulador de gás 2º estágio de 7 kg/h un</t>
  </si>
  <si>
    <t>COMP 494</t>
  </si>
  <si>
    <t>REGULADOR DE PRESSAO 1º ESTÁGIO AP 40 C/MANÔMETRO (GOINFRA+SBC)</t>
  </si>
  <si>
    <t>REGULADOR DE PRESSAO COMAP AP 40 C/MAN. PRIMEIRO ESTAGIO</t>
  </si>
  <si>
    <t>0,6000000</t>
  </si>
  <si>
    <t>0,6100000</t>
  </si>
  <si>
    <t>TE DE REDUCAO DE FERRO GALVANIZADO, COM ROSCA BSP, DE 3/4" X 1/2"</t>
  </si>
  <si>
    <t>1,2000000</t>
  </si>
  <si>
    <t>BUCHA DE REDUCAO DE FERRO GALVANIZADO, COM ROSCA BSP, DE 1/2" X 1/4"</t>
  </si>
  <si>
    <t>COMP 495</t>
  </si>
  <si>
    <t>NIPLE DE REDUCAO DE FERRO GALVANIZADO, COM ROSCA BSP, DE 1/2" X 1/4"</t>
  </si>
  <si>
    <t>COMP 496</t>
  </si>
  <si>
    <t>NIPLE DE REDUCAO DE FERRO GALVANIZADO, COM ROSCA BSP, DE 3/4" X 1/2"</t>
  </si>
  <si>
    <t>COMP 497</t>
  </si>
  <si>
    <t>0,4320000</t>
  </si>
  <si>
    <t>Válvula UGV-1 1/2" un</t>
  </si>
  <si>
    <t>COMP 498</t>
  </si>
  <si>
    <t>Válvula UGV-1 3/4" un</t>
  </si>
  <si>
    <t>16,0000000</t>
  </si>
  <si>
    <t>TOTAL SEM BDI
(R$)</t>
  </si>
  <si>
    <t>GOVERNO DE GOIÁS</t>
  </si>
  <si>
    <t>SECRETÁRIA DE ESTADO DA EDUCAÇÃO</t>
  </si>
  <si>
    <t>PLANILHA RESUMO</t>
  </si>
  <si>
    <t>CRE:</t>
  </si>
  <si>
    <t>GOIÂNIA</t>
  </si>
  <si>
    <t>OBRA:</t>
  </si>
  <si>
    <t>END.:</t>
  </si>
  <si>
    <t>LOCAL:</t>
  </si>
  <si>
    <t>GOIÂNIA - GOIÁS</t>
  </si>
  <si>
    <t>ÁREA:</t>
  </si>
  <si>
    <t>BDI:</t>
  </si>
  <si>
    <t>CEPI DOM ABEL - SETOR PEDRO LUDOVICO</t>
  </si>
  <si>
    <t>RUA 1041, S/N, SETOR PEDRO LUDOVICO</t>
  </si>
  <si>
    <t>REFORMA: 2.904,60m²| CONSTRUIR: 587,65m² | TOTAL: 3.492,25m²</t>
  </si>
  <si>
    <t>Quant. Parcial</t>
  </si>
  <si>
    <t>Quant. Total</t>
  </si>
  <si>
    <t>AGETOP CIVIL</t>
  </si>
  <si>
    <t>PLACA DE OBRA PLOTADA EM CHAPA METÁLICA 26 , AFIXADA EM CAVALETES DE MADEIRA DE LEI (VIGOTAS 6X12CM) - PADRÃO GOINFRA</t>
  </si>
  <si>
    <t>1.1.3</t>
  </si>
  <si>
    <t>20212</t>
  </si>
  <si>
    <t>TAPUME EM CHAPA COMPENSADA RESINADA 6MM COM PORTÕES E
FERRAGENS - PADRÃO GOINFRA</t>
  </si>
  <si>
    <t>DEMOLIÇÃO MANUAL ALVENARIA TIJOLO SEM REAPROVEITAMENTO COM
TRANSPORTE ATE CAÇAMBA E CARGA</t>
  </si>
  <si>
    <t>1.2.1</t>
  </si>
  <si>
    <t>30114</t>
  </si>
  <si>
    <t>MOBILIZAÇÃO DO CANTEIRO DE OBRAS - INCLUSIVE CARGA E DESCARGA E A HORA IMPRODUTIVA DO CAMINHÃO - ( EXCLUSO O TRANSPORTE )</t>
  </si>
  <si>
    <t>1.2.2</t>
  </si>
  <si>
    <t>30116</t>
  </si>
  <si>
    <t>DESMOBILIZAÇÃO DO CANTEIRO DE OBRAS - INCLUSIVE CARGA E
DESCARGA E A HORA IMPRODUTIVA DO CAMINHÃO - ( EXCLUSO O TRANSPORTE )</t>
  </si>
  <si>
    <t>REGULARIZAÇÃO DO TERRENO SEM APILOAMENTO COM TRANSPORTE
MANUAL DA TERRA ESCAVADA</t>
  </si>
  <si>
    <t>1.5.1.2</t>
  </si>
  <si>
    <t>87548</t>
  </si>
  <si>
    <t>MASSA ÚNICA, PARA RECEBIMENTO DE PINTURA, EM ARGAMASSA TRAÇO
1:2:8, PREPARO MANUAL, APLICADA MANUALMENTE EM FACES INTERNAS DE PAREDES, ESPESSURA DE 10MM, COM EXECUÇÃO DE TALISCAS. AF_06/2014</t>
  </si>
  <si>
    <t>MURO DE ALVENARIA TIJOLO FURADO 1/2 VEZ (H=2,50M) COM FUNDAÇÃO -
SEM REVESTIMENTOS (PADRÃO GOINFRA)</t>
  </si>
  <si>
    <t>FERRAMENTAS (MANUAIS/ELÉTRICAS) E MATERIAL DE LIMPEZA PERMANENTE DA OBRA - ÁREAS EDIFICADAS/COBERTAS/FECHADAS</t>
  </si>
  <si>
    <t>EPI/PGR/PCMSO/EXAMES/TREINAMENTOS/VISITAS - ÁREAS
EDIFICADAS/COBERTAS/FECHADAS</t>
  </si>
  <si>
    <t>m3k
m</t>
  </si>
  <si>
    <t>REMOÇÃO DE PORTAS, DE FORMA MANUAL, SEM REAPROVEITAMENTO.
AF_12/2017</t>
  </si>
  <si>
    <t>REMOÇÃO DE JANELAS, DE FORMA MANUAL, SEM REAPROVEITAMENTO.
AF_12/2017</t>
  </si>
  <si>
    <t>REMOÇÃO MANUAL DE BACIA SANITÁRIA COM TRANSPORTE ATÉ
CAÇAMBA E CARGA</t>
  </si>
  <si>
    <t>REMOÇÃO MANUAL DE LAVATÓRIO COM TRANSPORTE ATÉ CAÇAMBA E
CARGA</t>
  </si>
  <si>
    <t>4.1.1.5</t>
  </si>
  <si>
    <t>20140</t>
  </si>
  <si>
    <t>DEMOLIÇÃO MANUAL DE BANCADA COM TRANSPORTE ATÉ CAÇAMBA E
CARGA</t>
  </si>
  <si>
    <t>DEMOLIÇÃO MANUAL DE FORRO PVC, INCLUSIVE ESTRUTURA DE
SUSTENTAÇÃO COM TRANSPORTE ATÉ CAÇAMBA E CARGA</t>
  </si>
  <si>
    <t>DEMOLIÇÃO MANUAL DE DIVISÓRIA/PAINEL PRÉ-FABRICADO COM
REAPROVEITAMENTO</t>
  </si>
  <si>
    <t>DEMOLIÇÃO MANUAL DE REVESTIMENTOS COM AZULEJO COM
TRANSPORTE ATE CAÇAMBA E CARGA</t>
  </si>
  <si>
    <t>DEMOLIÇÃO MANUAL EM CONCRETO SIMPLES COM TRANSPORTE ATÉ
CAÇAMBA E CARGA</t>
  </si>
  <si>
    <t>DEMOLIÇÃO MANUAL DE TELA DE ALAMBRADO COM TRANSPORTE ATÉ
CAÇAMBA E CARGA</t>
  </si>
  <si>
    <t>DEMOLIÇÃO MANUAL ESTRUTURA EM MADEIRA TELHADO COM
TRANSPORTE ATÉ CAÇAMBA E CARGA</t>
  </si>
  <si>
    <t>DEMOLICAO MANUAL COBERTURA TELHA FIBROCIMENTO/FIBRA DE
VIDRO/SIMILARES C/ TRANSP. ATÉ CB. E CARGA</t>
  </si>
  <si>
    <t>DEMOLIÇÃO MANUAL - COBERTURA TELHA METÁLICA COM TRANSPORTE ATÉ CAÇAMBA E CARGA</t>
  </si>
  <si>
    <t>REMOÇÃO DE RAÍZES REMANESCENTES DE TRONCO DE ÁRVORE COM
DIÂMETRO MAIOR OU IGUAL A 0,40 M E MENOR QUE 0,60 M.AF_05/2018</t>
  </si>
  <si>
    <t>PODA EM ALTURA DE ÁRVORE COM DIÂMETRO DE TRONCO MAIOR OU
IGUAL A 0,40 M E MENOR QUE 0,60 M.AF_05/2018</t>
  </si>
  <si>
    <t>CORTE RASO E RECORTE DE ÁRVORE COM DIÂMETRO DE TRONCO MAIOR
OU IGUAL A 0,40 M E MENOR QUE 0,60 M.AF_05/2018</t>
  </si>
  <si>
    <t>REMOÇÃO MANUAL DE JANELA OU PORTAL COM TRANSPORTE ATÉ
CAÇAMBA E CARGA</t>
  </si>
  <si>
    <t>DEMOLIÇÃO MANUAL MEIO FIO SEM REAPROVEITAMENTO COM
TRANSPORTE ATÉ CAÇAMBA E CARGA</t>
  </si>
  <si>
    <t>REMOÇÃO DE TAPUME/ CHAPAS METÁLICAS E DE MADEIRA, DE FORMA
MANUAL, SEM REAPROVEITAMENTO. AF_12/2017</t>
  </si>
  <si>
    <t>4.2.1.2.2</t>
  </si>
  <si>
    <t>101165</t>
  </si>
  <si>
    <t>ALVENARIA DE EMBASAMENTO COM BLOCO ESTRUTURAL DE CONCRETO,
DE 14X19X29CM E ARGAMASSA DE ASSENTAMENTO COM PREPARO EM BETONEIRA. AF_05/2020</t>
  </si>
  <si>
    <t>4.2.1.2.3</t>
  </si>
  <si>
    <t>89480</t>
  </si>
  <si>
    <t>ALVENARIA DE BLOCOS DE CONCRETO ESTRUTURAL 14X19X29 CM
(ESPESSURA 14 CM), FBK = 14 MPA, UTILIZANDO COLHER DE PEDREIRO. AF_10/2022</t>
  </si>
  <si>
    <t>ALVENARIA DE TIJOLO FURADO 1/2 VEZ - 9 x 19 x 19 - ARG.
(1CALH:4ARML+100KG DE CI/M3)</t>
  </si>
  <si>
    <t>4.2.1.2.6</t>
  </si>
  <si>
    <t>96361</t>
  </si>
  <si>
    <t>PAREDE COM PLACAS DE GESSO ACARTONADO (DRYWALL), PARA USO
INTERNO, COM DUAS FACES SIMPLES E ESTRUTURA METÁLICA COM GUIAS DUPLAS, COM VÃOS. AF_06/2017_PS</t>
  </si>
  <si>
    <t>IMPERMEABILIZAÇÃO DE SUPERFÍCIE COM EMULSÃO ASFÁLTICA, 2
DEMÃOS AF_06/2018</t>
  </si>
  <si>
    <t>TELHAMENTO COM TELHA METÁLICA TERMOACÚSTICA E = 30 MM, COM
ATÉ 2 ÁGUAS, INCLUSO IÇAMENTO. AF_07/2019</t>
  </si>
  <si>
    <t>COBERTURA COM TELHA GALVANIZADA ONDULADA 0,5 MM COM
ACESSÓRIOS</t>
  </si>
  <si>
    <t>COBERTURA COM TELHA CHAPA GALVANIZADA TRAPEZOIDAL 0,5 MM COM
ACESSÓRIOS</t>
  </si>
  <si>
    <t>4.2.1.5.2</t>
  </si>
  <si>
    <t>PINTURA TINTA ESMALTE SINTETICO PARA PAREDES - 2 DEMÃOS
C/SELADOR</t>
  </si>
  <si>
    <t>PINTURA TINTA ESMALTE PARA ESQUADRIAS DE FERRO C FUNDO
ANTICORROSIVO</t>
  </si>
  <si>
    <t>FORRO DE PVC COM ESTRUTURA EM METALON PINTADA COM TINTA
ALQUÍDICA D.F.</t>
  </si>
  <si>
    <t>LASTRO DE CONCRETO REGULARIZADO IMPERMEABILIZADO 1:3:6
ESP=5CM (BASE)</t>
  </si>
  <si>
    <t>GRANITINA 8MM FUNDIDA COM CONTRAPISO (1CI:3ARML) E=2CM E JUNTA
PLASTICA 27MM</t>
  </si>
  <si>
    <t>PISO EM CERÂMICA PEI MAIOR OU IGUAL A 4 COM CONTRA PISO
(1CI:3ARML) E ARGAMASSA COLANTE</t>
  </si>
  <si>
    <t>PISO DE BORRACHA CANELADO, ESPESSURA 3,5MM, FIXADO COM
ADESIVO ACRÍLICO. AF_09/2020</t>
  </si>
  <si>
    <t>PORTA DE ABRIR DE 01 FOLHA EM CHAPA DE AÇO PARA SANITÁRIO PF-10
C/FERRAGENS</t>
  </si>
  <si>
    <t>TRAVES FERRO GALVANIZADO PARA FUTEBOL DE SALÃO PINTADAS - 3,00 x
2,00M - 2 UNID.</t>
  </si>
  <si>
    <t>SUBSTITUIÇÃO DA MADEIRA DE LEI DA TABELA DE BASQUETE - INCLUSO
PINTURA</t>
  </si>
  <si>
    <t>SUPORTE PADRÃO PARA TABELA BASQUETE EM "U" ENRIJECIDO- 2 UNID.
(ASSENTADOS/PINTADOS)</t>
  </si>
  <si>
    <t>CONJUNTO PARA VOLEIBOL EM FERRO GALVANIZADO COM PINTURA (2
SUPORTES)</t>
  </si>
  <si>
    <t>PAVIMENTO INTERTRAVADO SEXTAVADO (BLOKRET) - 10 CM FCK=35 MPA
PRE-FABR.</t>
  </si>
  <si>
    <t>4.2.2.4.3</t>
  </si>
  <si>
    <t>271713</t>
  </si>
  <si>
    <t>MEIO FIO PD. GOINFRA EM CONC. PRÉ MOLD. RETO/CURVO
(9v12X30X100CM), FC28=30MPA COM ARGAM.(1CI:3ARMLC) P/ARREMATE
DO REJUNT. - INCLUSO ESCAV./APILOAM./REATERRO E CONC.FC28= 10MPA P/ ASSENTAM. E CHUMBAMENTO</t>
  </si>
  <si>
    <t>4.2.2.5.1.1</t>
  </si>
  <si>
    <t>201410</t>
  </si>
  <si>
    <t>MOLDURA TIPO "U" INVERTIDO EM ARGAMASSA COM 2CM DE ESPESSURA
TIPO PINGADEIRA EM MURO/PLATIBANDA ( A PARTE VERTICAL DESCE
2,5CM)</t>
  </si>
  <si>
    <t>MASTROS PARA BANDEIRAS EM FERRO GALVANIZADO
(ASSENTADOS/PINTADOS) - 3 UNIDADES</t>
  </si>
  <si>
    <t>PLANTIO GRAMA ESMERALDA PLACA C/ M.O. IRRIG., ADUBO,TERRA
VEGETAL (O.C.) A&lt;11.000,00M2</t>
  </si>
  <si>
    <t>5.1.1</t>
  </si>
  <si>
    <t>99839</t>
  </si>
  <si>
    <t>GUARDA-CORPO DE AÇO GALVANIZADO DE 1,10M DE ALTURA,
MONTANTES TUBULARES DE 1.1/2 ESPAÇADOS DE 1,20M, TRAVESSA SUPERIOR DE 2 , GRADIL FORMADO POR BARRAS CHATAS EM FERRO DE
32X4,8MM, FIXADO COM CHUMBADOR MECÂNICO. AF_04/2019_PS</t>
  </si>
  <si>
    <t>CORRIMÃO SIMPLES, DIÂMETRO EXTERNO = 1 1/2”, EM AÇO GALVANIZADO.
AF_04/2019_PS</t>
  </si>
  <si>
    <t>PISO DE LADRILHO HIDRÁULICO COLORIDO MODELO TÁTIL ( ALERTA OU
DIRECIONAL) SEM LASTRO</t>
  </si>
  <si>
    <t>SBC_COMP
001</t>
  </si>
  <si>
    <t>6.1.1</t>
  </si>
  <si>
    <t>20701</t>
  </si>
  <si>
    <t>LOCAÇÃO DA OBRA, EXECUÇÃO DE GABARITO SEM REAPROVEITAMENTO,
INCLUSO PINTURA (FACE INTERNA DO RIPÃO 15CM) E PIQUETE COM TESTEMUNHA</t>
  </si>
  <si>
    <t>BORRACHA ANTIDERRAPANTE C/ CONTRAPISO (1CI:3ARML) E=2CM E NATA
DE CIMENTO</t>
  </si>
  <si>
    <t>7.1.1</t>
  </si>
  <si>
    <t>LASTRO DE CONCRETO MAGRO, APLICADO EM BLOCOS DE COROAMENTO
OU SAPATAS. AF_08/2017</t>
  </si>
  <si>
    <t>PREPARO COM BETONEIRA E TRANSPORTE MANUAL DE CONCRETO
FCK=25 MPA</t>
  </si>
  <si>
    <t>LANÇAMENTO/APLICAÇÃO/ADENSAMENTO MANUAL DE CONCRETO -
(OBRAS CIVIS)</t>
  </si>
  <si>
    <t>FORMA CHAPA DE COMPENSADO PLASTIFICADO 17MM U=7 V - (OBRAS
CIVIS)</t>
  </si>
  <si>
    <t>FORRO EM LAJE PRE-MOLDADA INCLUSO CAPEAMENTO/ARMADURA DE
DISTRIBUIÇÃO/ESCORAMENTO E FORMA/DESFORMA</t>
  </si>
  <si>
    <t>ALVENARIA DE TIJOLO FURADO 1/2 VEZ 14X29X9 - 6 FUROS - ARG.
(1CALH:4ARML+100KG DE CI/M3)</t>
  </si>
  <si>
    <t>PEITORIL LINEAR EM GRANITO OU MÁRMORE, L = 15CM, COMPRIMENTO DE
ATÉ 2M, ASSENTADO COM ARGAMASSA 1:6 COM ADITIVO. AF_11/2020</t>
  </si>
  <si>
    <t>7.8.1.1</t>
  </si>
  <si>
    <t>100775</t>
  </si>
  <si>
    <t>ESTRUTURA TRELIÇADA DE COBERTURA, TIPO FINK, COM LIGAÇÕES
SOLDADAS, INCLUSOS PERFIS METÁLICOS, CHAPAS METÁLICAS, MÃO DE OBRA E TRANSPORTE COM GUINDASTE - FORNECIMENTO E INSTALAÇÃO. AF_01/2020_PSA</t>
  </si>
  <si>
    <t>TELHAMENTO COM TELHA CERÂMICA DE ENCAIXE, TIPO ROMANA, COM
ATÉ 2 ÁGUAS, INCLUSO TRANSPORTE VERTICAL. AF_07/2019</t>
  </si>
  <si>
    <t>7.9.2</t>
  </si>
  <si>
    <t>94221</t>
  </si>
  <si>
    <t>CUMEEIRA PARA TELHA CERÂMICA EMBOÇADA COM ARGAMASSA TRAÇO
1:2:9 (CIMENTO, CAL E AREIA) PARA TELHADOS COM ATÉ 2 ÁGUAS, INCLUSO TRANSPORTE VERTICAL. AF_07/2019</t>
  </si>
  <si>
    <t>PORTÃO DE ABRIR 02 FOLHAS DE TELA/TUBO FoGo 1.1/2" PT1/PT2
C/FERRAGENS</t>
  </si>
  <si>
    <t>JANELA EM CHAPA METÁLICA TIPO VENEZIANA FIXA COM VENTILAÇÃO J-
20</t>
  </si>
  <si>
    <t>7.12.2</t>
  </si>
  <si>
    <t>GRANITINA 8MM FUNDIDA COM CONTRAPISO (1CI:3ARML) E=2CM E JUNTA
PLASTICA 27MM (COM ÓXIDO DE FERRO)</t>
  </si>
  <si>
    <t>7.14.6</t>
  </si>
  <si>
    <t>220100</t>
  </si>
  <si>
    <t>PASSEIO PROTECAO EM CONC.DESEMPEN.5 CM 1:2,5:3,5 (INCLUSO
ESPELHO DE 30CM/ESCAVAÇÃO/REATERRO/APILOAMENTO/ATERRO INTERNO)</t>
  </si>
  <si>
    <t>BANCO CONCRETO POLIDO BASE EM ALVENARIA TIJOLO APARENTE
PINTADA - PADRÃO GOINFRA</t>
  </si>
  <si>
    <t>TUBO, PVC, SOLDÁVEL, DN 25MM, INSTALADO EM RAMAL OU SUB-RAMAL
DE ÁGUA - FORNECIMENTO E INSTALAÇÃO. AF_06/2022</t>
  </si>
  <si>
    <t>TUBO, PVC, SOLDÁVEL, DN 32MM, INSTALADO EM RAMAL OU SUB-RAMAL
DE ÁGUA - FORNECIMENTO E INSTALAÇÃO. AF_06/2022</t>
  </si>
  <si>
    <t>TUBO, PVC, SOLDÁVEL, DN 50MM, INSTALADO EM PRUMADA DE ÁGUA -
FORNECIMENTO E INSTALAÇÃO. AF_06/2022</t>
  </si>
  <si>
    <t>TE, PVC, SOLDÁVEL, DN 25MM, INSTALADO EM RAMAL OU SUB-RAMAL DE
ÁGUA - FORNECIMENTO E INSTALAÇÃO. AF_06/2022</t>
  </si>
  <si>
    <t>TE, PVC, SOLDÁVEL, DN 32MM, INSTALADO EM RAMAL OU SUB-RAMAL DE
ÁGUA - FORNECIMENTO E INSTALAÇÃO. AF_06/2022</t>
  </si>
  <si>
    <t>TE, PVC, SOLDÁVEL, DN 50MM, INSTALADO EM PRUMADA DE ÁGUA -
FORNECIMENTO E INSTALAÇÃO. AF_06/2022</t>
  </si>
  <si>
    <t>TÊ DE REDUÇÃO, PVC, SOLDÁVEL, DN 50MM X 25MM, INSTALADO EM
PRUMADA DE ÁGUA - FORNECIMENTO E INSTALAÇÃO. AF_06/2022</t>
  </si>
  <si>
    <t>CURVA 90 GRAUS, PVC, SOLDÁVEL, DN 25MM, INSTALADO EM RAMAL OU
SUB-RAMAL DE ÁGUA - FORNECIMENTO E INSTALAÇÃO. AF_06/2022</t>
  </si>
  <si>
    <t>CURVA 90 GRAUS, PVC, SOLDÁVEL, DN 32MM, INSTALADO EM RAMAL OU
SUB-RAMAL DE ÁGUA - FORNECIMENTO E INSTALAÇÃO. AF_06/2022</t>
  </si>
  <si>
    <t>CURVA 90 GRAUS, PVC, SOLDÁVEL, DN 50MM, INSTALADO EM PRUMADA DE
ÁGUA - FORNECIMENTO E INSTALAÇÃO. AF_06/2022</t>
  </si>
  <si>
    <t>7.17.1.12</t>
  </si>
  <si>
    <t>89366</t>
  </si>
  <si>
    <t>JOELHO 90 GRAUS COM BUCHA DE LATÃO, PVC, SOLDÁVEL, DN 25MM, X 3/4
INSTALADO EM RAMAL OU SUB-RAMAL DE ÁGUA - FORNECIMENTO E INSTALAÇÃO. AF_06/2022</t>
  </si>
  <si>
    <t>JOELHO REDUÇÃO 90G PVC SOLD C/ BUCHA DE LATÃO 25MM X 32MM
FORNECIMENTO E INSTALAÇÃO.</t>
  </si>
  <si>
    <t>7.17.1.17</t>
  </si>
  <si>
    <t>89985</t>
  </si>
  <si>
    <t>REGISTRO DE PRESSÃO BRUTO, LATÃO, ROSCÁVEL, 3/4", COM
ACABAMENTO E CANOPLA CROMADOS - FORNECIMENTO E INSTALAÇÃO. AF_08/2021</t>
  </si>
  <si>
    <t>ADAPTADOR SOLDÁVEL CURTO C/ BOLSA E ROSCA PARA REGISTRO
25X3/4"</t>
  </si>
  <si>
    <t>ADAPTADOR SOLDÁVEL CURTO COM BOLSA E ROSCA PARA REGISTRO
50MMX1.1/2"</t>
  </si>
  <si>
    <t>7.17.2.1</t>
  </si>
  <si>
    <t>89711</t>
  </si>
  <si>
    <t>TUBO PVC, SERIE NORMAL, ESGOTO PREDIAL, DN 40 MM, FORNECIDO E
INSTALADO EM RAMAL DE DESCARGA OU RAMAL DE ESGOTO SANITÁRIO. AF_08/2022</t>
  </si>
  <si>
    <t>7.17.2.2</t>
  </si>
  <si>
    <t>89712</t>
  </si>
  <si>
    <t>TUBO PVC, SERIE NORMAL, ESGOTO PREDIAL, DN 50 MM, FORNECIDO E
INSTALADO EM RAMAL DE DESCARGA OU RAMAL DE ESGOTO SANITÁRIO. AF_08/2022</t>
  </si>
  <si>
    <t>7.17.2.3</t>
  </si>
  <si>
    <t>89714</t>
  </si>
  <si>
    <t>TUBO PVC, SERIE NORMAL, ESGOTO PREDIAL, DN 100 MM, FORNECIDO E
INSTALADO EM RAMAL DE DESCARGA OU RAMAL DE ESGOTO SANITÁRIO. AF_08/2022</t>
  </si>
  <si>
    <t>7.17.2.4</t>
  </si>
  <si>
    <t>89783</t>
  </si>
  <si>
    <t>JUNÇÃO SIMPLES, PVC, SERIE NORMAL, ESGOTO PREDIAL, DN 40 MM,
JUNTA SOLDÁVEL, FORNECIDO E INSTALADO EM RAMAL DE DESCARGA OU RAMAL DE ESGOTO SANITÁRIO. AF_08/2022</t>
  </si>
  <si>
    <t>7.17.2.5</t>
  </si>
  <si>
    <t>89785</t>
  </si>
  <si>
    <t>JUNÇÃO SIMPLES, PVC, SERIE NORMAL, ESGOTO PREDIAL, DN 50 X 50 MM,
JUNTA ELÁSTICA, FORNECIDO E INSTALADO EM RAMAL DE DESCARGA OU RAMAL DE ESGOTO SANITÁRIO. AF_08/2022</t>
  </si>
  <si>
    <t>JUNÇÃO SIMPLES PVC P/ ESG PREDIAL DN 100X50MM - FORNECIMENTO E
INSTALAÇÃO.</t>
  </si>
  <si>
    <t>7.17.2.7</t>
  </si>
  <si>
    <t>89784</t>
  </si>
  <si>
    <t>TE, PVC, SERIE NORMAL, ESGOTO PREDIAL, DN 50 X 50 MM, JUNTA
ELÁSTICA, FORNECIDO E INSTALADO EM RAMAL DE DESCARGA OU RAMAL DE ESGOTO SANITÁRIO. AF_08/2022</t>
  </si>
  <si>
    <t>7.17.2.8</t>
  </si>
  <si>
    <t>89731</t>
  </si>
  <si>
    <t>JOELHO 90 GRAUS, PVC, SERIE NORMAL, ESGOTO PREDIAL, DN 50 MM,
JUNTA ELÁSTICA, FORNECIDO E INSTALADO EM RAMAL DE DESCARGA OU RAMAL DE ESGOTO SANITÁRIO. AF_08/2022</t>
  </si>
  <si>
    <t>7.17.2.9</t>
  </si>
  <si>
    <t>89744</t>
  </si>
  <si>
    <t>JOELHO 90 GRAUS, PVC, SERIE NORMAL, ESGOTO PREDIAL, DN 100 MM,
JUNTA ELÁSTICA, FORNECIDO E INSTALADO EM RAMAL DE DESCARGA OU RAMAL DE ESGOTO SANITÁRIO. AF_08/2022</t>
  </si>
  <si>
    <t>JOELHO PVC C/ BOLSA E ANEL P/ ESG PREDIAL 90G DN 40MM X 1.1/2" -
FORNECIMENTO E INSTALAÇÃO.</t>
  </si>
  <si>
    <t>7.17.2.11</t>
  </si>
  <si>
    <t>89726</t>
  </si>
  <si>
    <t>JOELHO 45 GRAUS, PVC, SERIE NORMAL, ESGOTO PREDIAL, DN 40 MM,
JUNTA SOLDÁVEL, FORNECIDO E INSTALADO EM RAMAL DE DESCARGA OU RAMAL DE ESGOTO SANITÁRIO. AF_08/2022</t>
  </si>
  <si>
    <t>7.17.2.12</t>
  </si>
  <si>
    <t>89728</t>
  </si>
  <si>
    <t>CURVA CURTA 90 GRAUS, PVC, SERIE NORMAL, ESGOTO PREDIAL, DN 40
MM, JUNTA SOLDÁVEL, FORNECIDO E INSTALADO EM RAMAL DE DESCARGA OU RAMAL DE ESGOTO SANITÁRIO. AF_08/2022</t>
  </si>
  <si>
    <t>CURVA PVC LONGA 45G P/ ESG PREDIAL DN 50MM (FORNECIMENTO E
INSTALAÇÃO).</t>
  </si>
  <si>
    <t>CAIXA SIFONADA, PVC, DN 150 X 150 X 50 MM, JUNTA ELÁSTICA,
FORNECIDA E INSTALADA EM RAMAL DE DESCARGA OU EM RAMAL DE ESGOTO SANITÁRIO.</t>
  </si>
  <si>
    <t>CAIXA DE GORDURA 600 L. CONCRETO PADRÃO GOINFRA
IMPERMEABILIZADA</t>
  </si>
  <si>
    <t>SABONETEIRA DE PAREDE EM METAL CROMADO, INCLUSO FIXAÇÃO.
AF_01/2020</t>
  </si>
  <si>
    <t>SABONETEIRA PLASTICA TIPO DISPENSER PARA SABONETE LIQUIDO COM
RESERVATORIO 800 A 1500 ML, INCLUSO FIXAÇÃO. AF_01/2020</t>
  </si>
  <si>
    <t>PORTA PAPEL TOALHA TIPO DISPENSER PARA PAPEL TOALHA
INTERFOLHADO (FORNECIMENTO E INSTALAÇÃO).</t>
  </si>
  <si>
    <t>PAPELEIRA PLÁSTICA TIPO DISPENSER PARA PAPEL HIGIÊNICO ROLÃO
(FORNECIMENTO E INSTALAÇÃO).</t>
  </si>
  <si>
    <t>CABIDE/GANCHO DE BANHEIRO SIMPLES EM METAL CROMADO
(FORNECIMENTO E INSTALAÇÃO).</t>
  </si>
  <si>
    <t>7.17.3.6</t>
  </si>
  <si>
    <t>86942</t>
  </si>
  <si>
    <t>LAVATÓRIO LOUÇA BRANCA SUSPENSO, 29,5 X 39CM OU EQUIVALENTE,
PADRÃO POPULAR, INCLUSO SIFÃO TIPO GARRAFA EM PVC, VÁLVULA E ENGATE FLEXÍVEL 30CM EM PLÁSTICO E TORNEIRA CROMADA DE MESA, PADRÃO POPULAR - FORNECIMENTO E INSTALAÇÃO. AF_01/2020</t>
  </si>
  <si>
    <t>7.17.3.7</t>
  </si>
  <si>
    <t>86937</t>
  </si>
  <si>
    <t>CUBA DE EMBUTIR OVAL EM LOUÇA BRANCA, 35 X 50CM OU EQUIVALENTE,
INCLUSO VÁLVULA EM METAL CROMADO E SIFÃO FLEXÍVEL EM PVC - FORNECIMENTO E INSTALAÇÃO. AF_01/2020</t>
  </si>
  <si>
    <t>TORNEIRA CROMADA DE MESA, 1/2”OU 3/4,” PARA LAVATÓRIO, PADRÃO
POPULAR - FORNECIMENTO E INSTALAÇÃO. AF_01/2020</t>
  </si>
  <si>
    <t>COMP21</t>
  </si>
  <si>
    <t>CUBA AÇO INOXIDÁVEL (AISI304) DE EMBUTIR COM VÁLVULA 3 1/2", DE 56 X
33 X 12 CM, COM SIFÃO DO TIPO FLEXÍVEL EM PVC 1 X 1.1/2" - FORNECIMENTO E INSTALAÇÃO.</t>
  </si>
  <si>
    <t>7.17.3.11</t>
  </si>
  <si>
    <t>86927</t>
  </si>
  <si>
    <t>TANQUE DE MÁRMORE SINTÉTICO SUSPENSO, 22L OU EQUIVALENTE,
INCLUSO SIFÃO TIPO GARRAFA EM PVC, VÁLVULA PLÁSTICA E TORNEIRA DE METAL CROMADO PADRÃO POPULAR - FORNEC. E INSTALAÇÃO. AF_01/2020</t>
  </si>
  <si>
    <t>CHUVEIRO ELÉTRICO COMUM CORPO PLÁSTICO, TIPO DUCHA –
FORNECIMENTO E INSTALAÇÃO. AF_01/2020</t>
  </si>
  <si>
    <t>TORNEIRA CROMADA TUBO MÓVEL, DE MESA, 1/2”OU 3/4,” PARA PIA DE
COZINHA, PADRÃO ALTO - FORNECIMENTO E INSTALAÇÃO. AF_01/2020</t>
  </si>
  <si>
    <t>VASO SANITARIO SIFONADO CONVENCIONAL COM LOUÇA BRANCA -
FORNECIMENTO E INSTALAÇÃO. AF_01/2020</t>
  </si>
  <si>
    <t>VÁLVULA DE DESCARGA DUPLO ACIONAMENTO COM ACABAMENTO
CROMADO ANTIVANDALISMO</t>
  </si>
  <si>
    <t>ASSENTO EM POLIPROPILENO COM SISTEMA DE FECHAMENTO SUAVE
PARA VASO SANITÁRIO</t>
  </si>
  <si>
    <t>ESCAVAÇÃO MANUAL DE VALA COM PROFUNDIDADE MENOR OU IGUAL A
1,30 M. AF_02/2021</t>
  </si>
  <si>
    <t>8.1.3</t>
  </si>
  <si>
    <t>97882</t>
  </si>
  <si>
    <t>CAIXA ENTERRADA ELÉTRICA RETANGULAR, EM CONCRETO PRÉ-
MOLDADO, FUNDO COM BRITA, DIMENSÕES INTERNAS: 0,4X0,4X0,4 M. AF_12/2020</t>
  </si>
  <si>
    <t>LUMINÁRIA TIPO PLAFON CIRCULAR, DE SOBREPOR, COM LED DE 12/13 W -
FORNECIMENTO E INSTALAÇÃO. AF_03/2022</t>
  </si>
  <si>
    <t>COMP02</t>
  </si>
  <si>
    <t>LUMINÁRIA CALHA SOBREPOR 2X18W LED, CORPO EM CHAPA DE AÇO
FOSFATIZADO, COR BRANCA, REFLETOR PARABÓLICO E ALETAS EM ALUMÍNIO ANODIZADO, FORNECIMENTO E INSTALAÇÃO</t>
  </si>
  <si>
    <t>LUMINÁRIA CALHA SOBREPOR HERMÉTICA 2X18W LED, CORPO EM CHAPA DE AÇO FOSFATIZADO, FECHADA, FORNECIMENTO E INSTALAÇÃO</t>
  </si>
  <si>
    <t>CAIXA RETANGULAR 4" X 2" ALTA (2,00 M DO PISO), PVC, INSTALADA EM
PAREDE - FORNECIMENTO E INSTALAÇÃO. AF_03/2023</t>
  </si>
  <si>
    <t>CAIXA RETANGULAR 4" X 2" MÉDIA (1,30 M DO PISO), PVC, INSTALADA EM
PAREDE - FORNECIMENTO E INSTALAÇÃO. AF_03/2023</t>
  </si>
  <si>
    <t>CAIXA RETANGULAR 4" X 2" BAIXA (0,30 M DO PISO), PVC, INSTALADA EM
PAREDE - FORNECIMENTO E INSTALAÇÃO. AF_03/2023</t>
  </si>
  <si>
    <t>CAIXA OCTOGONAL 4" X 4", PVC, INSTALADA EM LAJE - FORNECIMENTO E
INSTALAÇÃO. AF_03/2023</t>
  </si>
  <si>
    <t>8.2.2.5</t>
  </si>
  <si>
    <t>91945</t>
  </si>
  <si>
    <t>SUPORTE PARAFUSADO COM PLACA DE ENCAIXE 4" X 2" ALTO (2,00 M DO
PISO) PARA PONTO ELÉTRICO - FORNECIMENTO E INSTALAÇÃO. AF_03/2023</t>
  </si>
  <si>
    <t>TOMADA ALTA DE EMBUTIR (1 MÓDULO), 2P+T 10 A, INCLUINDO SUPORTE E
PLACA - FORNECIMENTO E INSTALAÇÃO. AF_03/2023</t>
  </si>
  <si>
    <t>TOMADA MÉDIA DE EMBUTIR (1 MÓDULO), 2P+T 10 A, INCLUINDO SUPORTE
E PLACA - FORNECIMENTO E INSTALAÇÃO. AF_03/2023</t>
  </si>
  <si>
    <t>TOMADA BAIXA DE EMBUTIR (1 MÓDULO), 2P+T 10 A, INCLUINDO SUPORTE
E PLACA - FORNECIMENTO E INSTALAÇÃO. AF_03/2023</t>
  </si>
  <si>
    <t>INTERRUPTOR SIMPLES (1 MÓDULO), 10A/250V, INCLUINDO SUPORTE E
PLACA - FORNECIMENTO E INSTALAÇÃO. AF_03/2023</t>
  </si>
  <si>
    <t>INTERRUPTOR SIMPLES (2 MÓDULOS), 10A/250V, INCLUINDO SUPORTE E
PLACA - FORNECIMENTO E INSTALAÇÃO. AF_03/2023</t>
  </si>
  <si>
    <t>INTERRUPTOR SIMPLES (3 MÓDULOS), 10A/250V, INCLUINDO SUPORTE E
PLACA - FORNECIMENTO E INSTALAÇÃO. AF_03/2023</t>
  </si>
  <si>
    <t>8.2.4.1</t>
  </si>
  <si>
    <t>91926</t>
  </si>
  <si>
    <t>CABO DE COBRE FLEXÍVEL ISOLADO, 2,5 MM², ANTI-CHAMA 450/750 V, PARA CIRCUITOS TERMINAIS - FORNECIMENTO E INSTALAÇÃO. AF_03/2023</t>
  </si>
  <si>
    <t>8.2.4.2</t>
  </si>
  <si>
    <t>91928</t>
  </si>
  <si>
    <t>CABO DE COBRE FLEXÍVEL ISOLADO, 4 MM², ANTI-CHAMA 450/750 V, PARA CIRCUITOS TERMINAIS - FORNECIMENTO E INSTALAÇÃO. AF_03/2023</t>
  </si>
  <si>
    <t>8.2.4.3</t>
  </si>
  <si>
    <t>91930</t>
  </si>
  <si>
    <t>CABO DE COBRE FLEXÍVEL ISOLADO, 6 MM², ANTI-CHAMA 450/750 V, PARA CIRCUITOS TERMINAIS - FORNECIMENTO E INSTALAÇÃO. AF_03/2023</t>
  </si>
  <si>
    <t>8.2.4.4</t>
  </si>
  <si>
    <t>91932</t>
  </si>
  <si>
    <t>CABO DE COBRE FLEXÍVEL ISOLADO, 10 MM², ANTI-CHAMA 450/750 V, PARA CIRCUITOS TERMINAIS - FORNECIMENTO E INSTALAÇÃO. AF_03/2023</t>
  </si>
  <si>
    <t>CABO DE COBRE FLEXÍVEL ISOLADO, 10 MM², ANTI-CHAMA 0,6/1,0 KV, PARA
DISTRIBUIÇÃO - FORNECIMENTO E INSTALAÇÃO. AF_12/2015</t>
  </si>
  <si>
    <t>CABO DE COBRE FLEXÍVEL ISOLADO, 16 MM², ANTI-CHAMA 0,6/1,0 KV, PARA
DISTRIBUIÇÃO - FORNECIMENTO E INSTALAÇÃO. AF_12/2015</t>
  </si>
  <si>
    <t>DISJUNTOR TRIPOLAR TIPO NEMA, CORRENTE NOMINAL DE 60 ATÉ 100A -
FORNECIMENTO E INSTALAÇÃO. AF_10/2020</t>
  </si>
  <si>
    <t>HASTE DE ATERRAMENTO 5/8 PARA SPDA - FORNECIMENTO E
INSTALAÇÃO. AF_12/2017</t>
  </si>
  <si>
    <t>8.2.6.1</t>
  </si>
  <si>
    <t>91834</t>
  </si>
  <si>
    <t>ELETRODUTO FLEXÍVEL CORRUGADO, PVC, DN 25 MM (3/4"), PARA
CIRCUITOS TERMINAIS, INSTALADO EM FORRO - FORNECIMENTO E INSTALAÇÃO. AF_03/2023</t>
  </si>
  <si>
    <t>8.2.6.2</t>
  </si>
  <si>
    <t>91854</t>
  </si>
  <si>
    <t>ELETRODUTO FLEXÍVEL CORRUGADO, PVC, DN 25 MM (3/4"), PARA
CIRCUITOS TERMINAIS, INSTALADO EM PAREDE - FORNECIMENTO E INSTALAÇÃO. AF_03/2023</t>
  </si>
  <si>
    <t>8.2.6.3</t>
  </si>
  <si>
    <t>93009</t>
  </si>
  <si>
    <t>ELETRODUTO RÍGIDO ROSCÁVEL, PVC, DN 60 MM (2"), PARA REDE
ENTERRADA DE DISTRIBUIÇÃO DE ENERGIA ELÉTRICA - FORNECIMENTO E INSTALAÇÃO. AF_12/2021</t>
  </si>
  <si>
    <t>8.2.6.4</t>
  </si>
  <si>
    <t>93012</t>
  </si>
  <si>
    <t>ELETRODUTO RÍGIDO ROSCÁVEL, PVC, DN 110 MM (4"), PARA REDE
ENTERRADA DE DISTRIBUIÇÃO DE ENERGIA ELÉTRICA - FORNECIMENTO E INSTALAÇÃO. AF_12/2021</t>
  </si>
  <si>
    <t>ELETROCALHA PRÉ-ZINCADA, CH. 22, PERFIL "C" COM ABAS 50X50 MM SEM
TAMPA</t>
  </si>
  <si>
    <t>8.2.7.1</t>
  </si>
  <si>
    <t>101879</t>
  </si>
  <si>
    <t>QUADRO DE DISTRIBUIÇÃO DE ENERGIA EM CHAPA DE AÇO GALVANIZADO,
DE EMBUTIR, COM BARRAMENTO TRIFÁSICO, PARA 24 DISJUNTORES DIN
100A - FORNECIMENTO E INSTALAÇÃO. AF_10/2020</t>
  </si>
  <si>
    <t>8.2.7.2</t>
  </si>
  <si>
    <t>101882</t>
  </si>
  <si>
    <t>QUADRO DE DISTRIBUIÇÃO DE ENERGIA EM CHAPA DE AÇO GALVANIZADO,
DE EMBUTIR, COM BARRAMENTO TRIFÁSICO, PARA 30 DISJUNTORES DIN
225A - FORNECIMENTO E INSTALAÇÃO. AF_10/2020</t>
  </si>
  <si>
    <t>ESTRUTURA TIPO N3 COM TRANSFORMADOR 150 kVA - 30 - 12,6-13,8/0,220-
0,380KV</t>
  </si>
  <si>
    <t>DISJUNTOR TRIPOLAR TIPO NEMA, CORRENTE NOMINAL DE 10 ATÉ 50A -
FORNECIMENTO E INSTALAÇÃO. AF_10/2020</t>
  </si>
  <si>
    <t>9.2.2</t>
  </si>
  <si>
    <t>91925</t>
  </si>
  <si>
    <t>CABO DE COBRE FLEXÍVEL ISOLADO, 1,5 MM², ANTI-CHAMA 0,6/1,0 KV, PARA CIRCUITOS TERMINAIS - FORNECIMENTO E INSTALAÇÃO. AF_03/2023</t>
  </si>
  <si>
    <t>9.2.3</t>
  </si>
  <si>
    <t>91935</t>
  </si>
  <si>
    <t>CABO DE COBRE FLEXÍVEL ISOLADO, 16 MM², ANTI-CHAMA 0,6/1,0 KV, PARA CIRCUITOS TERMINAIS - FORNECIMENTO E INSTALAÇÃO. AF_03/2023</t>
  </si>
  <si>
    <t>9.2.4</t>
  </si>
  <si>
    <t>93008</t>
  </si>
  <si>
    <t>ELETRODUTO RÍGIDO ROSCÁVEL, PVC, DN 50 MM (1 1/2"), PARA REDE
ENTERRADA DE DISTRIBUIÇÃO DE ENERGIA ELÉTRICA - FORNECIMENTO E INSTALAÇÃO. AF_12/2021</t>
  </si>
  <si>
    <t>SUPORTE ISOLADOR PARA CORDOALHA DE COBRE - FORNECIMENTO E
INSTALAÇÃO. AF_12/2017</t>
  </si>
  <si>
    <t>ABRACADEIRA EM ACO PARA AMARRACAO DE ELETRODUTOS, TIPO D,
COM 3/4" E PARAFUSO DE FIXACAO</t>
  </si>
  <si>
    <t>10.2.6</t>
  </si>
  <si>
    <t>91871</t>
  </si>
  <si>
    <t>ELETRODUTO RÍGIDO ROSCÁVEL, PVC, DN 25 MM (3/4"), PARA CIRCUITOS
TERMINAIS, INSTALADO EM PAREDE - FORNECIMENTO E INSTALAÇÃO. AF_03/2023</t>
  </si>
  <si>
    <t>10.2.7</t>
  </si>
  <si>
    <t>95778</t>
  </si>
  <si>
    <t>CONDULETE DE ALUMÍNIO, TIPO C, PARA ELETRODUTO DE AÇO
GALVANIZADO DN 20 MM (3/4''), APARENTE - FORNECIMENTO E INSTALAÇÃO. AF_10/2022</t>
  </si>
  <si>
    <t>CAIXA PARA EQUIPOTENCIALIZAÇÃO PARA ATERRAMENTO, (40X40X15) CM
C/ INSTALAÇÃO (GOINFRA+ORSE)</t>
  </si>
  <si>
    <t>FITA ISOLANTE DE BORRACHA AUTOFUSAO, USO ATE 69 KV (ALTA
TENSAO)</t>
  </si>
  <si>
    <t>11.1.1.5</t>
  </si>
  <si>
    <t>TORNEIRA DE JARDIM COM BICO PARA MANGUEIRA DIÂMETRO DE 1/2" E
3/4"</t>
  </si>
  <si>
    <t>11.1.1.13</t>
  </si>
  <si>
    <t>11.1.1.14</t>
  </si>
  <si>
    <t>11.1.1.15</t>
  </si>
  <si>
    <t>11.1.1.17</t>
  </si>
  <si>
    <t>11.1.1.18</t>
  </si>
  <si>
    <t>11.2.2.1.4</t>
  </si>
  <si>
    <t>11.2.2.1.7</t>
  </si>
  <si>
    <t>89400</t>
  </si>
  <si>
    <t>TÊ DE REDUÇÃO, PVC, SOLDÁVEL, DN 32MM X 25MM, INSTALADO EM
RAMAL OU SUB-RAMAL DE ÁGUA - FORNECIMENTO E INSTALAÇÃO. AF_06/2022</t>
  </si>
  <si>
    <t>11.2.2.2.1</t>
  </si>
  <si>
    <t>11.2.2.2.3</t>
  </si>
  <si>
    <t>11.2.2.2.4</t>
  </si>
  <si>
    <t>11.2.2.2.6</t>
  </si>
  <si>
    <t>89732</t>
  </si>
  <si>
    <t>JOELHO 45 GRAUS, PVC, SERIE NORMAL, ESGOTO PREDIAL, DN 50 MM,
JUNTA ELÁSTICA, FORNECIDO E INSTALADO EM RAMAL DE DESCARGA OU RAMAL DE ESGOTO SANITÁRIO. AF_08/2022</t>
  </si>
  <si>
    <t>TUBO, PVC, SOLDÁVEL, DN 75MM, INSTALADO EM PRUMADA DE ÁGUA -
FORNECIMENTO E INSTALAÇÃO. AF_06/2022</t>
  </si>
  <si>
    <t>CURVA 90 GRAUS, PVC, SOLDÁVEL, DN 75MM, INSTALADO EM PRUMADA DE
ÁGUA - FORNECIMENTO E INSTALAÇÃO. AF_06/2022</t>
  </si>
  <si>
    <t>TE DE REDUÇÃO, PVC, SOLDÁVEL, DN 75MM X 50MM, INSTALADO EM
PRUMADA DE ÁGUA - FORNECIMENTO E INSTALAÇÃO. AF_06/2022</t>
  </si>
  <si>
    <t>11.3.2.1.14</t>
  </si>
  <si>
    <t>11.3.2.1.24</t>
  </si>
  <si>
    <t>11.3.2.2.1</t>
  </si>
  <si>
    <t>11.3.2.2.2</t>
  </si>
  <si>
    <t>11.3.2.2.3</t>
  </si>
  <si>
    <t>11.3.2.2.4</t>
  </si>
  <si>
    <t>11.3.2.2.5</t>
  </si>
  <si>
    <t>11.3.2.2.7</t>
  </si>
  <si>
    <t>11.3.2.2.8</t>
  </si>
  <si>
    <t>11.3.2.2.9</t>
  </si>
  <si>
    <t>11.3.2.2.10</t>
  </si>
  <si>
    <t>11.3.2.2.12</t>
  </si>
  <si>
    <t>11.3.2.2.18</t>
  </si>
  <si>
    <t>89709</t>
  </si>
  <si>
    <t>RALO SIFONADO, PVC, DN 100 X 40 MM, JUNTA SOLDÁVEL, FORNECIDO E
INSTALADO EM RAMAL DE DESCARGA OU EM RAMAL DE ESGOTO SANITÁRIO. AF_08/2022</t>
  </si>
  <si>
    <t>BARRA DE APOIO RETA, EM ACO INOX POLIDO, COMPRIMENTO 60CM,
FIXADA NA PAREDE - FORNECIMENTO E INSTALAÇÃO. AF_01/2020</t>
  </si>
  <si>
    <t>BARRA DE APOIO RETA, EM ACO INOX POLIDO, COMPRIMENTO 80 CM,
FIXADA NA PAREDE - FORNECIMENTO E INSTALAÇÃO. AF_01/2020</t>
  </si>
  <si>
    <t>VÁLVULA EM PLÁSTICO 1”PARA PIA, TANQUE OU LAVATÓRIO, COM OU SEM
LADRÃO - FORNECIMENTO E INSTALAÇÃO. AF_01/2020</t>
  </si>
  <si>
    <t>VASO SANITÁRIO PARA PcD COM CAIXA ACOPLADA COM DUPLO
ACIONAMENTO (1ª LINHA) - COMPLETO EXCLUSO O ASSENTO</t>
  </si>
  <si>
    <t>VASO SANITÁRIO COM CAIXA ACOPLADA COM DUPLO ACIONAMENTO (1ª
LINHA) - COMPLETO EXCLUSO O ASSENTO</t>
  </si>
  <si>
    <t>DUCHA HIGIENICA PLASTICA COM REGISTRO METALICO 1/2 " ,
FORNECIMENTO E INSTALAÇÃO.</t>
  </si>
  <si>
    <t>BANCO ARTICULADO, EM ACO INOX, PARA PCD, FIXADO NA PAREDE -
FORNECIMENTO E INSTALAÇÃO. AF_01/2020</t>
  </si>
  <si>
    <t>11.4.2.1.13</t>
  </si>
  <si>
    <t>11.4.2.2.1</t>
  </si>
  <si>
    <t>11.4.2.2.2</t>
  </si>
  <si>
    <t>11.4.2.2.3</t>
  </si>
  <si>
    <t>11.4.2.2.4</t>
  </si>
  <si>
    <t>11.4.2.2.5</t>
  </si>
  <si>
    <t>89797</t>
  </si>
  <si>
    <t>JUNÇÃO SIMPLES, PVC, SERIE NORMAL, ESGOTO PREDIAL, DN 100 X 100
MM, JUNTA ELÁSTICA, FORNECIDO E INSTALADO EM RAMAL DE DESCARGA OU RAMAL DE ESGOTO SANITÁRIO. AF_08/2022</t>
  </si>
  <si>
    <t>11.4.2.2.7</t>
  </si>
  <si>
    <t>11.4.2.2.8</t>
  </si>
  <si>
    <t>11.4.2.2.9</t>
  </si>
  <si>
    <t>11.4.2.2.10</t>
  </si>
  <si>
    <t>11.4.2.2.12</t>
  </si>
  <si>
    <t>TE, PVC, SOLDÁVEL, DN 32MM, INSTALADO EM RAMAL DE DISTRIBUIÇÃO
DE ÁGUA - FORNECIMENTO E INSTALAÇÃO. AF_06/2022</t>
  </si>
  <si>
    <t>11.5.2.1.9</t>
  </si>
  <si>
    <t>11.5.2.1.11</t>
  </si>
  <si>
    <t>11.5.2.1.18</t>
  </si>
  <si>
    <t>11.5.2.2.1</t>
  </si>
  <si>
    <t>11.5.2.2.2</t>
  </si>
  <si>
    <t>11.5.2.2.3</t>
  </si>
  <si>
    <t>11.5.2.2.4</t>
  </si>
  <si>
    <t>11.5.2.2.6</t>
  </si>
  <si>
    <t>11.5.2.2.7</t>
  </si>
  <si>
    <t>11.5.2.2.10</t>
  </si>
  <si>
    <t>11.5.2.2.14</t>
  </si>
  <si>
    <t>TUBO, PVC, SOLDÁVEL, DN 75MM, INSTALADO EM PRUMADA DE ÁGUA - FORNECIMENTO E INSTALAÇÃO. AF_06/2022</t>
  </si>
  <si>
    <t>11.6.2.2.1</t>
  </si>
  <si>
    <t>11.6.2.2.2</t>
  </si>
  <si>
    <t>RESERVATÓRIO METÁLICO TIPO TAÇA 30.000 LITROS C/ INSTALAÇÃO
(GOINFRA+SICRO3)</t>
  </si>
  <si>
    <t>12.2.1</t>
  </si>
  <si>
    <t>91175</t>
  </si>
  <si>
    <t>FIXAÇÃO DE TUBOS VERTICAIS DE PPR DIÂMETROS MAIORES QUE 75 MM
COM ABRAÇADEIRA METÁLICA RÍGIDA TIPO D 3", FIXADA EM PERFILADO EM ALVENARIA. AF_05/2015</t>
  </si>
  <si>
    <t>CONDUTOR VERTICAL RETANGULAR, DESENVOLVIMENTO 33 CM EM
CHAPA DE AÇO GALVANIZADO NÚMERO 26</t>
  </si>
  <si>
    <t>12.2.3</t>
  </si>
  <si>
    <t>94228</t>
  </si>
  <si>
    <t>CALHA EM CHAPA DE AÇO GALVANIZADO NÚMERO 24, DESENVOLVIMENTO DE 50 CM, INCLUSO TRANSPORTE VERTICAL. AF_07/2019</t>
  </si>
  <si>
    <t>CAIXA DE AREIA 60X60X80CM (MEDIDAS INTERNAS) FUNDO DE BRITA COM
GRELHA METÁLICA FERRO CHATO PADRÃO GOINFRA</t>
  </si>
  <si>
    <t>12.2.5</t>
  </si>
  <si>
    <t>89578</t>
  </si>
  <si>
    <t>TUBO PVC, SÉRIE R, ÁGUA PLUVIAL, DN 100 MM, FORNECIDO E INSTALADO EM CONDUTORES VERTICAIS DE ÁGUAS PLUVIAIS. AF_06/2022</t>
  </si>
  <si>
    <t>12.2.6</t>
  </si>
  <si>
    <t>89580</t>
  </si>
  <si>
    <t>TUBO PVC, SÉRIE R, ÁGUA PLUVIAL, DN 150 MM, FORNECIDO E INSTALADO EM CONDUTORES VERTICAIS DE ÁGUAS PLUVIAIS. AF_06/2022</t>
  </si>
  <si>
    <t>12.2.7</t>
  </si>
  <si>
    <t>89529</t>
  </si>
  <si>
    <t>JOELHO 90 GRAUS, PVC, SERIE R, ÁGUA PLUVIAL, DN 100 MM, JUNTA
ELÁSTICA, FORNECIDO E INSTALADO EM RAMAL DE ENCAMINHAMENTO. AF_06/2022</t>
  </si>
  <si>
    <t>CANALETA CONCRETO DESEMPENADO 5 CM PADRÃO GOINFRA (MEIA
CANA)</t>
  </si>
  <si>
    <t>GRELHA PADRÃO GOINFRA DE FERRO CHATO COM BERÇO
(ESPAÇAMENTO ENTRE FACES = 1,5CM - NBR 9050 ACESSIBILIDADE)</t>
  </si>
  <si>
    <t>COMP025_
SEE</t>
  </si>
  <si>
    <t>COMP030_ SEE</t>
  </si>
  <si>
    <t>LUMINÁRIA DE EMERGÊNCIA, COM 30 LÂMPADAS LED DE 2 W, SEM
REATOR - FORNECIMENTO E INSTALAÇÃO. AF_02/2020</t>
  </si>
  <si>
    <t>ILUMINAÇÃO DE EMERGÊNCIA LED 2200 LÚMENS 2 FARÓIS (BLOCO
AUTÔNOMO) (GOINFRA+ORSE)</t>
  </si>
  <si>
    <t>COMP235_
SEE</t>
  </si>
  <si>
    <t>PLACA DE SINALIZAÇÃO EM PVC COD 01 - (300X300) PROIBIDO FUMAR
(GOINFRA + SINAPI)</t>
  </si>
  <si>
    <t>COMP236_
SEE</t>
  </si>
  <si>
    <t>PLACA DE SINALIZAÇÃO EM PVC COD 06 - (300X300) PERIGO INFLAMÁVEL
(GOINFRA + SINAPI)</t>
  </si>
  <si>
    <t>13.1.5.1</t>
  </si>
  <si>
    <t>EXTINTOR DE INCÊNDIO PORTÁTIL COM CARGA DE PQS DE 6 KG, CLASSE
BC - FORNECIMENTO E INSTALAÇÃO. AF_10/2020_PE</t>
  </si>
  <si>
    <t>EXTINTOR MULTI USO EM PO A B C (6 KG) - CAPACIDADE EXTINTORA 3A
20BC</t>
  </si>
  <si>
    <t>COMP024_
SEE</t>
  </si>
  <si>
    <t>COMP57</t>
  </si>
  <si>
    <t>ABRIGO PARA HIDRANTE, 90X60X17CM, COM REGISTRO GLOBO ANGULAR
45º 2.1/2", ADAPTADOR STORZ 2.1/2" PARA 1.1/2", DUAS MANGUEIRAS DE INCÊNDIO DE 15,00 M E ESGUICHO 1.1/2" - FORNECIMENTO E INSTALAÇÃO.</t>
  </si>
  <si>
    <t>COMP018_
SEE</t>
  </si>
  <si>
    <t>CHAVE DUPLA P/ CONEXÕES TIPO STORZ EM LATÃO ENGATE RÁPIDO 1 1/2"
X 2 1/2" (GOINFRA + SINAPI)</t>
  </si>
  <si>
    <t>COMP025_ SEE</t>
  </si>
  <si>
    <t>COMP017_
SEE</t>
  </si>
  <si>
    <t>REDUCAO GIRATÓRIA TIPO STORZ LATAO P/ INST. PREDIAL COMBATE A
REDUCAO GIRATÓRIA TIPO STORZ LATAO P/ INST. PREDIAL COMBATE A</t>
  </si>
  <si>
    <t>13.3.1.9</t>
  </si>
  <si>
    <t>94475</t>
  </si>
  <si>
    <t>COTOVELO 90 GRAUS, EM FERRO GALVANIZADO, CONEXÃO ROSQUEADA,
DN 80 (3), INSTALADO EM RESERVAÇÃO DE ÁGUA DE EDIFICAÇÃO QUE POSSUA RESERVATÓRIO DE FIBRA/FIBROCIMENTO –FORNECIMENTO E INSTALAÇÃO. AF_06/2016</t>
  </si>
  <si>
    <t>COMP030_
SEE</t>
  </si>
  <si>
    <t>COMP077_
SEE</t>
  </si>
  <si>
    <t>UNIAO FERRO GALV C/ASSENTO CONICO BRONZE 2 1/2" (GOINFRA +
SINAPI)</t>
  </si>
  <si>
    <t>BOTOEIRA BOMBA DE INCÊNDIO C/ MARTELO CONVENCIONAL
(GOINFRA+SBC)</t>
  </si>
  <si>
    <t>CENTRAL DE ALARME DE 80 SETORES COM BATERIA C/ INSTALAÇÃO
(GOINFRA+ORSE)</t>
  </si>
  <si>
    <t>VÁLVULA DE ESFERA BRUTA, METAL, ROSCÁVEL, 2.1/2'' C/ INSTALAÇÃO
(GOINFRA+ORSE)</t>
  </si>
  <si>
    <t>13.5.1.7</t>
  </si>
  <si>
    <t>92896</t>
  </si>
  <si>
    <t>UNIÃO, EM FERRO GALVANIZADO, DN 65 (2 1/2"), CONEXÃO ROSQUEADA,
INSTALADO EM REDE DE ALIMENTAÇÃO PARA HIDRANTE - FORNECIMENTO E INSTALAÇÃO. AF_10/2020</t>
  </si>
  <si>
    <t>COMP546_
SEE</t>
  </si>
  <si>
    <t>CASA DE BOMBAS - EXCLUSO INSTALAÇÕES ELÉTRICAS,
HIDROSANITÁRIAS E ESPECIAIS (GOINFRA + SINAPI)</t>
  </si>
  <si>
    <t>REATERRO MANUAL DE VALAS COM COMPACTAÇÃO MECANIZADA.
AF_04/2016</t>
  </si>
  <si>
    <t>CENTRAL DE GÁS PADRÃO GOINFRA/2019 COMPLETA, EXCLUSO AS
INSTALAÇÕES MECÂNICAS (2+2 CILINDRO P-45)</t>
  </si>
  <si>
    <t>14.2.2</t>
  </si>
  <si>
    <t>92687</t>
  </si>
  <si>
    <t>TUBO DE AÇO GALVANIZADO COM COSTURA, CLASSE MÉDIA, CONEXÃO
ROSQUEADA, DN 15 (1/2"), INSTALADO EM RAMAIS E SUB-RAMAIS DE GÁS - FORNECIMENTO E INSTALAÇÃO. AF_10/2020</t>
  </si>
  <si>
    <t>14.2.3</t>
  </si>
  <si>
    <t>92699</t>
  </si>
  <si>
    <t>JOELHO 90 GRAUS, EM FERRO GALVANIZADO, CONEXÃO ROSQUEADA, DN
15 (1/2"), INSTALADO EM RAMAIS E SUB-RAMAIS DE GÁS - FORNECIMENTO E INSTALAÇÃO. AF_10/2020</t>
  </si>
  <si>
    <t>14.2.4</t>
  </si>
  <si>
    <t>92704</t>
  </si>
  <si>
    <t>TÊ, EM FERRO GALVANIZADO, CONEXÃO ROSQUEADA, DN 15 (1/2"),
INSTALADO EM RAMAIS E SUB-RAMAIS DE GÁS - FORNECIMENTO E INSTALAÇÃO. AF_10/2020</t>
  </si>
  <si>
    <t>14.2.5</t>
  </si>
  <si>
    <t>92692</t>
  </si>
  <si>
    <t>NIPLE, EM FERRO GALVANIZADO, CONEXÃO ROSQUEADA, DN 15 (1/2"),
INSTALADO EM RAMAIS E SUB-RAMAIS DE GÁS - FORNECIMENTO E INSTALAÇÃO. AF_10/2020</t>
  </si>
  <si>
    <t>14.2.6</t>
  </si>
  <si>
    <t>91041</t>
  </si>
  <si>
    <t>CHICOTE "PIGTAIL" FLEXÍVEL PARA P-45 DE MANGUEIRA NITRÍLICA COM
COMPRIMENTO DE 500 MM E ROSCA DAS CONEXÕES DE 7/8" R.E. X 7/16"NS OU M20 X 7/16" NS - NBR 13419</t>
  </si>
  <si>
    <t>VÁLVULA DE ESFERA BRUTA, BRONZE, ROSCÁVEL, 1/2" - FORNECIMENTO E
INSTALAÇÃO. AF_08/2021</t>
  </si>
  <si>
    <t>REGULADOR DE PRESSAO 1º ESTÁGIO AP 40 C/MANÔMETRO
(GOINFRA+SBC)</t>
  </si>
  <si>
    <t>TE DE REDUÇÃO DE FERRO GALVANIZADO, COM ROSCA BSP, DE 3/4'' X 1/2''
(GOINFRA + SINAPI)</t>
  </si>
  <si>
    <t>BUCHA DE REDUCAO DE FERRO GALVANIZADO, COM ROSCA BSP, DE 1/2'' X
1/4'' (GOINFRA + SINAPI)</t>
  </si>
  <si>
    <t>14.2.15</t>
  </si>
  <si>
    <t>92905</t>
  </si>
  <si>
    <t>UNIÃO, EM FERRO GALVANIZADO, CONEXÃO ROSQUEADA, DN 20 (3/4"),
INSTALADO EM RAMAIS E SUB-RAMAIS DE GÁS - FORNECIMENTO E INSTALAÇÃO. AF_10/2020</t>
  </si>
  <si>
    <t>14.2.16</t>
  </si>
  <si>
    <t>92953</t>
  </si>
  <si>
    <t>LUVA DE REDUÇÃO, EM FERRO GALVANIZADO, 3/4" X 1/2", CONEXÃO
ROSQUEADA, INSTALADO EM RAMAIS E SUB-RAMAIS DE GÁS - FORNECIMENTO E INSTALAÇÃO. AF_10/2020</t>
  </si>
  <si>
    <t>NIPLE DUPLO DE FERRO MALEÁVEL GALVANIZADO 3/4" CLASSE 300 ROSCA
NPT - NBR 6925</t>
  </si>
  <si>
    <t>VÁLVULA DE ESFERA TRIPARTIDA 3/4", PASSAGEM PLENA, ROSCA NPT,
CLASSE 300 - NORMA ASME B16.34</t>
  </si>
  <si>
    <t>14.2.27</t>
  </si>
  <si>
    <t>91045</t>
  </si>
  <si>
    <t>SUPORTE "L" , EM FERRO CHATO 1/8" X 1" PINTADO (42CM) PARA TUBO DE
AÇO GALVANIZADO 3/4" - INCLUSO ABRAÇADEIRA TIPO "U"
3/4"/PARAFUSOS/PORCAS/ARRUELAS, BEM COMO A FIXAÇÃO NA PAREDE COM BUCHAS/PARAFUSOS.</t>
  </si>
  <si>
    <t>LANÇAMENTO/APLICAÇÃO/ADENSAMENTO DE CONCRETO EM FUNDAÇÃO-
(O.C.)</t>
  </si>
  <si>
    <t>15.1.6.2</t>
  </si>
  <si>
    <t>100897</t>
  </si>
  <si>
    <t>ESTACA ESCAVADA MECANICAMENTE, SEM FLUIDO ESTABILIZANTE, COM
40CM DE DIÂMETRO, CONCRETO LANÇADO POR CAMINHÃO BETONEIRA (EXCLUSIVE MOBILIZAÇÃO E DESMOBILIZAÇÃO). AF_01/2020_PA</t>
  </si>
  <si>
    <t>ARRASAMENTO MECANICO DE ESTACA DE CONCRETO ARMADO,
DIAMETROS DE ATÉ 40 CM. AF_05/2021</t>
  </si>
  <si>
    <t>FORMA CHAPA DE COMPENSADO RESINADO 12MM-VIGA/PILAR U=4V -
(OBRAS CIVIS)</t>
  </si>
  <si>
    <t>15.2.1.1</t>
  </si>
  <si>
    <t>15.2.2.1</t>
  </si>
  <si>
    <t>15.2.3.1</t>
  </si>
  <si>
    <t>15.2.4.1</t>
  </si>
  <si>
    <t>15.2.5.1</t>
  </si>
  <si>
    <t>15.2.6.1</t>
  </si>
  <si>
    <t>15.2.7.1</t>
  </si>
  <si>
    <t>15.2.8.1</t>
  </si>
  <si>
    <t>15.2.9.1</t>
  </si>
  <si>
    <t>15.2.10.1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</si>
  <si>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</si>
  <si>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</si>
  <si>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</si>
  <si>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</si>
  <si>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</si>
  <si>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</si>
  <si>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</si>
  <si>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</si>
  <si>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</si>
  <si>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</si>
  <si>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</si>
  <si>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</si>
  <si>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</si>
  <si>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</si>
  <si>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</si>
  <si>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</si>
  <si>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</si>
  <si>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</si>
  <si>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</si>
  <si>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</si>
  <si>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</si>
  <si>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</si>
  <si>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</si>
  <si>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</si>
  <si>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</si>
  <si>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</si>
  <si>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</si>
  <si>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</si>
  <si>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</si>
  <si>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</si>
  <si>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</si>
  <si>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</si>
  <si>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</si>
  <si>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</si>
  <si>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</si>
  <si>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</si>
  <si>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</si>
  <si>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</si>
  <si>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</si>
  <si>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</si>
  <si>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</si>
  <si>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</si>
  <si>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</si>
  <si>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</si>
  <si>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</si>
  <si>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</si>
  <si>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</si>
  <si>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</si>
  <si>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</si>
  <si>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</si>
  <si>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</si>
  <si>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</si>
  <si>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</si>
  <si>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</si>
  <si>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</si>
  <si>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</si>
  <si>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</si>
  <si>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</si>
  <si>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</si>
  <si>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</si>
  <si>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</si>
  <si>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</si>
  <si>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</si>
  <si>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</si>
  <si>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</si>
  <si>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</si>
  <si>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</si>
  <si>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</si>
  <si>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</si>
  <si>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</si>
  <si>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</si>
  <si>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</si>
  <si>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</si>
  <si>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</si>
  <si>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</si>
  <si>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</si>
  <si>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</si>
  <si>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</si>
  <si>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</si>
  <si>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</si>
  <si>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</si>
  <si>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</si>
  <si>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</si>
  <si>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</si>
  <si>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</si>
  <si>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</si>
  <si>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</si>
  <si>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</si>
  <si>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</si>
  <si>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</si>
  <si>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</si>
  <si>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</si>
  <si>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</si>
  <si>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</si>
  <si>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</si>
  <si>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</si>
  <si>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</si>
  <si>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</si>
  <si>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</si>
  <si>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</si>
  <si>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</si>
  <si>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</si>
  <si>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</si>
  <si>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</si>
  <si>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</si>
  <si>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</si>
  <si>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</si>
  <si>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</si>
  <si>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</si>
  <si>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</si>
  <si>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</si>
  <si>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</si>
  <si>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</si>
  <si>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</si>
  <si>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</si>
  <si>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</si>
  <si>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</si>
  <si>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</si>
  <si>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</si>
  <si>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</si>
  <si>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</si>
  <si>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</si>
  <si>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</si>
  <si>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</si>
  <si>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</si>
  <si>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</si>
  <si>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</si>
  <si>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</si>
  <si>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</si>
  <si>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</si>
  <si>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</si>
  <si>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</si>
  <si>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</si>
  <si>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</si>
  <si>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</si>
  <si>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</si>
  <si>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</si>
  <si>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</si>
  <si>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</si>
  <si>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</si>
  <si>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</si>
  <si>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</si>
  <si>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</si>
  <si>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</si>
  <si>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</si>
  <si>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</si>
  <si>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</si>
  <si>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</si>
  <si>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</si>
  <si>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</si>
  <si>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</si>
  <si>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</si>
  <si>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</si>
  <si>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</si>
  <si>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</si>
  <si>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</si>
  <si>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</si>
  <si>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</si>
  <si>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</si>
  <si>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</si>
  <si>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</si>
  <si>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</si>
  <si>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</si>
  <si>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</si>
  <si>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</si>
  <si>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</si>
  <si>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</si>
  <si>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</si>
  <si>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</si>
  <si>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</si>
  <si>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</si>
  <si>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</si>
  <si>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</si>
  <si>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</si>
  <si>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</si>
  <si>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</si>
  <si>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</si>
  <si>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</si>
  <si>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</si>
  <si>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</si>
  <si>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</si>
  <si>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</si>
  <si>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</si>
  <si>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</si>
  <si>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</si>
  <si>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</si>
  <si>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</si>
  <si>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</si>
  <si>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</si>
  <si>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</si>
  <si>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</si>
  <si>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</si>
  <si>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</si>
  <si>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</si>
  <si>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</si>
  <si>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</si>
  <si>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</si>
  <si>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</si>
  <si>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</si>
  <si>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</si>
  <si>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</si>
  <si>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</si>
  <si>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</si>
  <si>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</si>
  <si>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</si>
  <si>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</si>
  <si>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</si>
  <si>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</si>
  <si>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</si>
  <si>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</si>
  <si>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</si>
  <si>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</si>
  <si>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</si>
  <si>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</si>
  <si>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</si>
  <si>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</si>
  <si>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</si>
  <si>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</si>
  <si>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</si>
  <si>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</si>
  <si>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</si>
  <si>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</si>
  <si>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</si>
  <si>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</si>
  <si>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</si>
  <si>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</si>
  <si>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</si>
  <si>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</si>
  <si>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</si>
  <si>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</si>
  <si>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</si>
  <si>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</si>
  <si>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</si>
  <si>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</si>
  <si>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</si>
  <si>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</si>
  <si>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</si>
  <si>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</si>
  <si>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</si>
  <si>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</si>
  <si>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</si>
  <si>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</si>
  <si>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</si>
  <si>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</si>
  <si>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</si>
  <si>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</si>
  <si>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</si>
  <si>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</si>
  <si>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</si>
  <si>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</si>
  <si>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</si>
  <si>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</si>
  <si>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</si>
  <si>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</si>
  <si>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</si>
  <si>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</si>
  <si>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</si>
  <si>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</si>
  <si>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</si>
  <si>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</si>
  <si>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</si>
  <si>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</si>
  <si>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</si>
  <si>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</si>
  <si>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</si>
  <si>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</si>
  <si>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</si>
  <si>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</si>
  <si>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</si>
  <si>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</si>
  <si>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</si>
  <si>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</si>
  <si>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</si>
  <si>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</si>
  <si>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</si>
  <si>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</si>
  <si>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</si>
  <si>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</si>
  <si>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</si>
  <si>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</si>
  <si>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</si>
  <si>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</si>
  <si>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</si>
  <si>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</si>
  <si>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</si>
  <si>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</si>
  <si>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</si>
  <si>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</si>
  <si>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</si>
  <si>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</si>
  <si>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</si>
  <si>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</si>
  <si>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</si>
  <si>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</si>
  <si>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</si>
  <si>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</si>
  <si>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</si>
  <si>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</si>
  <si>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</si>
  <si>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</si>
  <si>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</si>
  <si>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</si>
  <si>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</si>
  <si>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</si>
  <si>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</si>
  <si>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</si>
  <si>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</si>
  <si>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</si>
  <si>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</si>
  <si>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</si>
  <si>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</si>
  <si>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</si>
  <si>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</si>
  <si>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</si>
  <si>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</si>
  <si>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</si>
  <si>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</si>
  <si>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</si>
  <si>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</si>
  <si>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</si>
  <si>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</si>
  <si>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</si>
  <si>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</si>
  <si>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</si>
  <si>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</si>
  <si>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</si>
  <si>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</si>
  <si>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</si>
  <si>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</si>
  <si>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</si>
  <si>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</si>
  <si>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</si>
  <si>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</si>
  <si>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</si>
  <si>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</si>
  <si>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</si>
  <si>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</si>
  <si>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</si>
  <si>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</si>
  <si>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</si>
  <si>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</si>
  <si>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</si>
  <si>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</si>
  <si>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</si>
  <si>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</si>
  <si>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</si>
  <si>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</si>
  <si>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</si>
  <si>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</si>
  <si>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</si>
  <si>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</si>
  <si>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</si>
  <si>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</si>
  <si>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</si>
  <si>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</si>
  <si>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</si>
  <si>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</si>
  <si>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</si>
  <si>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</si>
  <si>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</si>
  <si>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</si>
  <si>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</si>
  <si>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</si>
  <si>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</si>
  <si>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</si>
  <si>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</si>
  <si>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</si>
  <si>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</si>
  <si>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</si>
  <si>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</si>
  <si>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</si>
  <si>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</si>
  <si>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</si>
  <si>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</si>
  <si>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</si>
  <si>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</si>
  <si>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</si>
  <si>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</si>
  <si>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</si>
  <si>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</si>
  <si>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</si>
  <si>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</si>
  <si>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</si>
  <si>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</si>
  <si>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</si>
  <si>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</si>
  <si>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</si>
  <si>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</si>
  <si>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</si>
  <si>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</si>
  <si>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</si>
  <si>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</si>
  <si>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</si>
  <si>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</si>
  <si>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</si>
  <si>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</si>
  <si>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</si>
  <si>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</si>
  <si>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</si>
  <si>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</si>
  <si>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</si>
  <si>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</si>
  <si>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</si>
  <si>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</si>
  <si>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</si>
  <si>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</si>
  <si>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</si>
  <si>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</si>
  <si>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</si>
  <si>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</si>
  <si>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</si>
  <si>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</si>
  <si>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</si>
  <si>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</si>
  <si>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</si>
  <si>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</si>
  <si>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</si>
  <si>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</si>
  <si>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</si>
  <si>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</si>
  <si>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</si>
  <si>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</si>
  <si>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</si>
  <si>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</si>
  <si>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</si>
  <si>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</si>
  <si>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</si>
  <si>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</si>
  <si>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</si>
  <si>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</si>
  <si>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</si>
  <si>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</si>
  <si>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</si>
  <si>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</si>
  <si>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</si>
  <si>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</si>
  <si>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</si>
  <si>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</si>
  <si>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</si>
  <si>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</si>
  <si>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</si>
  <si>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</si>
  <si>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</si>
  <si>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</si>
  <si>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</si>
  <si>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</si>
  <si>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</si>
  <si>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</si>
  <si>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</si>
  <si>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</si>
  <si>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</si>
  <si>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</si>
  <si>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</si>
  <si>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</si>
  <si>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</si>
  <si>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</si>
  <si>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</si>
  <si>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</si>
  <si>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</si>
  <si>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</si>
  <si>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</si>
  <si>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</si>
  <si>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</si>
  <si>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</si>
  <si>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</si>
  <si>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</si>
  <si>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</si>
  <si>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</si>
  <si>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</si>
  <si>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</si>
  <si>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</si>
  <si>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</si>
  <si>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</si>
  <si>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</si>
  <si>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</si>
  <si>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</si>
  <si>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</si>
  <si>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</si>
  <si>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</si>
  <si>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</si>
  <si>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</si>
  <si>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</si>
  <si>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</si>
  <si>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</si>
  <si>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</si>
  <si>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</si>
  <si>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</si>
  <si>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</si>
  <si>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</si>
  <si>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</si>
  <si>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</si>
  <si>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</si>
  <si>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</si>
  <si>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</si>
  <si>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</si>
  <si>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</si>
  <si>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</si>
  <si>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</si>
  <si>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</si>
  <si>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</si>
  <si>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</si>
  <si>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</si>
  <si>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</si>
  <si>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</si>
  <si>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</si>
  <si>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</si>
  <si>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</si>
  <si>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</si>
  <si>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</si>
  <si>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</si>
  <si>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</si>
  <si>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</si>
  <si>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</si>
  <si>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</si>
  <si>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</si>
  <si>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</si>
  <si>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</si>
  <si>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</si>
  <si>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</si>
  <si>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</si>
  <si>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</si>
  <si>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</si>
  <si>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</si>
  <si>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</si>
  <si>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</si>
  <si>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</si>
  <si>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</si>
  <si>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</si>
  <si>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</si>
  <si>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</si>
  <si>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</si>
  <si>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</si>
  <si>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</si>
  <si>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</si>
  <si>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</si>
  <si>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</si>
  <si>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</si>
  <si>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</si>
  <si>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</si>
  <si>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</si>
  <si>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</si>
  <si>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</si>
  <si>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</si>
  <si>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</si>
  <si>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</si>
  <si>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</si>
  <si>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</si>
  <si>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</si>
  <si>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</si>
  <si>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</si>
  <si>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</si>
  <si>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</si>
  <si>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</si>
  <si>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</si>
  <si>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</si>
  <si>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</si>
  <si>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</si>
  <si>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</si>
  <si>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</si>
  <si>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</si>
  <si>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</si>
  <si>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</si>
  <si>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</si>
  <si>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</si>
  <si>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</si>
  <si>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</si>
  <si>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</si>
  <si>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</si>
  <si>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</si>
  <si>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</si>
  <si>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</si>
  <si>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</si>
  <si>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</si>
  <si>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</si>
  <si>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</si>
  <si>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</si>
  <si>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</si>
  <si>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</si>
  <si>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</si>
  <si>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</si>
  <si>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</si>
  <si>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</si>
  <si>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</si>
  <si>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</si>
  <si>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</si>
  <si>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</si>
  <si>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</si>
  <si>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</si>
  <si>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</si>
  <si>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</si>
  <si>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</si>
  <si>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</si>
  <si>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</si>
  <si>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</si>
  <si>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</si>
  <si>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</si>
  <si>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</si>
  <si>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</si>
  <si>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</si>
  <si>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</si>
  <si>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</si>
  <si>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</si>
  <si>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</si>
  <si>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</si>
  <si>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</si>
  <si>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</si>
  <si>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</si>
  <si>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</si>
  <si>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</si>
  <si>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</si>
  <si>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</si>
  <si>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</si>
  <si>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</si>
  <si>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</si>
  <si>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</si>
  <si>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</si>
  <si>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</si>
  <si>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</si>
  <si>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</si>
  <si>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</si>
  <si>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</si>
  <si>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</si>
  <si>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</si>
  <si>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</si>
  <si>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</si>
  <si>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</si>
  <si>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</si>
  <si>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</si>
  <si>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</si>
  <si>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</si>
  <si>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</si>
  <si>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</si>
  <si>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</si>
  <si>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</si>
  <si>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</si>
  <si>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</si>
  <si>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</si>
  <si>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</si>
  <si>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</si>
  <si>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</si>
  <si>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</si>
  <si>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</si>
  <si>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</si>
  <si>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</si>
  <si>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</si>
  <si>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</si>
  <si>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</si>
  <si>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</si>
  <si>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</si>
  <si>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</si>
  <si>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</si>
  <si>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</si>
  <si>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</si>
  <si>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</si>
  <si>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</si>
  <si>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</si>
  <si>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</si>
  <si>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</si>
  <si>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</si>
  <si>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</si>
  <si>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</si>
  <si>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</si>
  <si>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</si>
  <si>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</si>
  <si>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</si>
  <si>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</si>
  <si>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</si>
  <si>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</si>
  <si>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</si>
  <si>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</si>
  <si>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</si>
  <si>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</si>
  <si>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</si>
  <si>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</si>
  <si>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</si>
  <si>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</si>
  <si>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</si>
  <si>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</si>
  <si>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</si>
  <si>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</si>
  <si>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</si>
  <si>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</si>
  <si>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</si>
  <si>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</si>
  <si>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</si>
  <si>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</si>
  <si>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</si>
  <si>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</si>
  <si>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</si>
  <si>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</si>
  <si>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</si>
  <si>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</si>
  <si>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</si>
  <si>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</si>
  <si>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</si>
  <si>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</si>
  <si>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</si>
  <si>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</si>
  <si>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</si>
  <si>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</si>
  <si>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</si>
  <si>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</si>
  <si>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</si>
  <si>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</si>
  <si>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</si>
  <si>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</si>
  <si>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</si>
  <si>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</si>
  <si>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</si>
  <si>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</si>
  <si>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</si>
  <si>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</si>
  <si>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</si>
  <si>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</si>
  <si>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</si>
  <si>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</si>
  <si>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</si>
  <si>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</si>
  <si>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</si>
  <si>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</si>
  <si>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</si>
  <si>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</si>
  <si>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</si>
  <si>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</si>
  <si>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</si>
  <si>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</si>
  <si>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</si>
  <si>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</si>
  <si>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</si>
  <si>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</si>
  <si>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</si>
  <si>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</si>
  <si>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</si>
  <si>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</si>
  <si>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</si>
  <si>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</si>
  <si>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</si>
  <si>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</si>
  <si>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</si>
  <si>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</si>
  <si>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</si>
  <si>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</si>
  <si>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</si>
  <si>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</si>
  <si>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</si>
  <si>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</si>
  <si>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</si>
  <si>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</si>
  <si>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</si>
  <si>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</si>
  <si>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</si>
  <si>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</si>
  <si>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</si>
  <si>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</si>
  <si>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</si>
  <si>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</si>
  <si>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</si>
  <si>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</si>
  <si>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</si>
  <si>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</si>
  <si>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</si>
  <si>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</si>
  <si>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</si>
  <si>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</si>
  <si>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</si>
  <si>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</si>
  <si>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</si>
  <si>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</si>
  <si>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</si>
  <si>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</si>
  <si>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</si>
  <si>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</si>
  <si>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</si>
  <si>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</si>
  <si>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</si>
  <si>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</si>
  <si>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</si>
  <si>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</si>
  <si>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</si>
  <si>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</si>
  <si>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</si>
  <si>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</si>
  <si>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</si>
  <si>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</si>
  <si>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</si>
  <si>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</si>
  <si>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</si>
  <si>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</si>
  <si>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</si>
  <si>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</si>
  <si>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</si>
  <si>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</si>
  <si>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</si>
  <si>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</si>
  <si>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</si>
  <si>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</si>
  <si>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</si>
  <si>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</si>
  <si>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</si>
  <si>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</si>
  <si>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</si>
  <si>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</si>
  <si>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</si>
  <si>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</si>
  <si>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</si>
  <si>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</si>
  <si>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</si>
  <si>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</si>
  <si>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</si>
  <si>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</si>
  <si>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</si>
  <si>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</si>
  <si>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</si>
  <si>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</si>
  <si>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</si>
  <si>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</si>
  <si>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</si>
  <si>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</si>
  <si>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</si>
  <si>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</si>
  <si>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</si>
  <si>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</si>
  <si>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</si>
  <si>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</si>
  <si>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</si>
  <si>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</si>
  <si>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</si>
  <si>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</si>
  <si>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</si>
  <si>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</si>
  <si>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</si>
  <si>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</si>
  <si>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</si>
  <si>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</si>
  <si>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</si>
  <si>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</si>
  <si>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</si>
  <si>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</si>
  <si>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</si>
  <si>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</si>
  <si>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</si>
  <si>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</si>
  <si>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</si>
  <si>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</si>
  <si>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</si>
  <si>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</si>
  <si>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</si>
  <si>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</si>
  <si>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</si>
  <si>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</si>
  <si>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</si>
  <si>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</si>
  <si>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</si>
  <si>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</si>
  <si>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</si>
  <si>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</si>
  <si>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</si>
  <si>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</si>
  <si>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</si>
  <si>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</si>
  <si>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</si>
  <si>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</si>
  <si>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</si>
  <si>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</si>
  <si>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</si>
  <si>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</si>
  <si>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</si>
  <si>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</si>
  <si>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</si>
  <si>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</si>
  <si>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</si>
  <si>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</si>
  <si>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</si>
  <si>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</si>
  <si>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</si>
  <si>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</si>
  <si>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</si>
  <si>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</si>
  <si>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</si>
  <si>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</si>
  <si>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</si>
  <si>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</si>
  <si>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</si>
  <si>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</si>
  <si>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</si>
  <si>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</si>
  <si>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</si>
  <si>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</si>
  <si>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</si>
  <si>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</si>
  <si>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</si>
  <si>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</si>
  <si>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</si>
  <si>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</si>
  <si>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</si>
  <si>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</si>
  <si>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</si>
  <si>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</si>
  <si>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</si>
  <si>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</si>
  <si>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</si>
  <si>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</si>
  <si>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</si>
  <si>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</si>
  <si>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</si>
  <si>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</si>
  <si>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</si>
  <si>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</si>
  <si>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</si>
  <si>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</si>
  <si>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</si>
  <si>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</si>
  <si>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</si>
  <si>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</si>
  <si>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</si>
  <si>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</si>
  <si>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</si>
  <si>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</si>
  <si>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</si>
  <si>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</si>
  <si>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</si>
  <si>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</si>
  <si>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</si>
  <si>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</si>
  <si>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</si>
  <si>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</si>
  <si>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</si>
  <si>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</si>
  <si>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</si>
  <si>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</si>
  <si>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</si>
  <si>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</si>
  <si>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</si>
  <si>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</si>
  <si>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</si>
  <si>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</si>
  <si>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</si>
  <si>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</si>
  <si>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</si>
  <si>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</si>
  <si>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</si>
  <si>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</si>
  <si>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</si>
  <si>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</si>
  <si>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</si>
  <si>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</si>
  <si>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</si>
  <si>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</si>
  <si>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</si>
  <si>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</si>
  <si>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</si>
  <si>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</si>
  <si>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</si>
  <si>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</si>
  <si>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</si>
  <si>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</si>
  <si>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</si>
  <si>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</si>
  <si>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</si>
  <si>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</si>
  <si>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</si>
  <si>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</si>
  <si>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</si>
  <si>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</si>
  <si>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</si>
  <si>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</si>
  <si>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</si>
  <si>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</si>
  <si>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</si>
  <si>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</si>
  <si>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</si>
  <si>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</si>
  <si>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</si>
  <si>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</si>
  <si>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</si>
  <si>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</si>
  <si>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</si>
  <si>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</si>
  <si>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</si>
  <si>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</si>
  <si>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</si>
  <si>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</si>
  <si>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</si>
  <si>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</si>
  <si>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</si>
  <si>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</si>
  <si>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</si>
  <si>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</si>
  <si>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</si>
  <si>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</si>
  <si>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</si>
  <si>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</si>
  <si>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</si>
  <si>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</si>
  <si>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</si>
  <si>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</si>
  <si>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</si>
  <si>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</si>
  <si>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</si>
  <si>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</si>
  <si>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</si>
  <si>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</si>
  <si>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</si>
  <si>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</si>
  <si>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</si>
  <si>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</si>
  <si>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</si>
  <si>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</si>
  <si>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</si>
  <si>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</si>
  <si>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</si>
  <si>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</si>
  <si>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</si>
  <si>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</si>
  <si>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</si>
  <si>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</si>
  <si>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</si>
  <si>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</si>
  <si>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</si>
  <si>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</si>
  <si>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</si>
  <si>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</si>
  <si>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</si>
  <si>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</si>
  <si>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</si>
  <si>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</si>
  <si>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</si>
  <si>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</si>
  <si>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</si>
  <si>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</si>
  <si>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</si>
  <si>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</si>
  <si>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</si>
  <si>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</si>
  <si>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</si>
  <si>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</si>
  <si>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</si>
  <si>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</si>
  <si>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</si>
  <si>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</si>
  <si>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</si>
  <si>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</si>
  <si>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</si>
  <si>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</si>
  <si>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</si>
  <si>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</si>
  <si>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</si>
  <si>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</si>
  <si>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</si>
  <si>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</si>
  <si>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</si>
  <si>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</si>
  <si>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</si>
  <si>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</si>
  <si>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3.1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</si>
  <si>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</si>
  <si>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</si>
  <si>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</si>
  <si>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</si>
  <si>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</si>
  <si>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</si>
  <si>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</si>
  <si>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</si>
  <si>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</si>
  <si>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</si>
  <si>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</si>
  <si>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</si>
  <si>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</si>
  <si>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</si>
  <si>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</si>
  <si>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</si>
  <si>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</si>
  <si>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</si>
  <si>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</si>
  <si>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</si>
  <si>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7.11</t>
  </si>
  <si>
    <t>7.12</t>
  </si>
  <si>
    <t>7.13</t>
  </si>
  <si>
    <t>7.14</t>
  </si>
  <si>
    <t>7.15</t>
  </si>
  <si>
    <t>7.16</t>
  </si>
  <si>
    <t>7.17</t>
  </si>
  <si>
    <t>8.1</t>
  </si>
  <si>
    <t>8.2</t>
  </si>
  <si>
    <t>9.1</t>
  </si>
  <si>
    <t>9.2</t>
  </si>
  <si>
    <t>10.1</t>
  </si>
  <si>
    <t>10.2</t>
  </si>
  <si>
    <t>11.1</t>
  </si>
  <si>
    <t>11.2</t>
  </si>
  <si>
    <t>11.3</t>
  </si>
  <si>
    <t>11.4</t>
  </si>
  <si>
    <t>11.5</t>
  </si>
  <si>
    <t>11.6</t>
  </si>
  <si>
    <t>12.1</t>
  </si>
  <si>
    <t>12.2</t>
  </si>
  <si>
    <t>12.3</t>
  </si>
  <si>
    <t>12.4</t>
  </si>
  <si>
    <t>13.1</t>
  </si>
  <si>
    <t>13.2</t>
  </si>
  <si>
    <t>13.3</t>
  </si>
  <si>
    <t>13.4</t>
  </si>
  <si>
    <t>13.5</t>
  </si>
  <si>
    <t>14.1</t>
  </si>
  <si>
    <t>14.2</t>
  </si>
  <si>
    <t>15.1</t>
  </si>
  <si>
    <t>15.2</t>
  </si>
  <si>
    <t>15.3</t>
  </si>
  <si>
    <t>BARRACÃO DE OBRAS PADRÃO GOINFRA ( BLOCOS,COBERTURAS,PASSARELAS E MÓVEIS), SEM ALOJAMENTO E LAVANDERIA , COM PINTURA, EM CONSONÂNCIA COM AS NR's, EM ESPECIAL A NR-18, INCLUSO INSTALAÇÕES ELÉTRICAS E HIDROSSANITÁRIAS - ( COM REAPROVEITAMENTO 1 VEZ ).</t>
  </si>
  <si>
    <t>REMOÇÃO MANUAL DE METAL SANITÁRIO (VÁLVULAS/SIFÃO/ REGISTROS/TORNEIRAS/OUTROS) COM TRANSPORTE ATÉ CAÇAMBA E CARGA</t>
  </si>
  <si>
    <t>Obra</t>
  </si>
  <si>
    <t>Bancos</t>
  </si>
  <si>
    <t>B.D.I.</t>
  </si>
  <si>
    <t>Encargos Sociais</t>
  </si>
  <si>
    <t>Onerado</t>
  </si>
  <si>
    <t>PlanilhaOrçamentáriaSintéticaComValordoMaterialedaMãodeObra</t>
  </si>
  <si>
    <t>CRE: GOIÂNIA
OBRA: CEPI DOM ABEL - SETOR PEDRO LUDOVICO
END.: RUA 1041, S/N, SETOR PEDRO LUDOVICO
LOCAL: GOIÂNIA
ÁREA: REFORMA: 2.904,60m²| CONSTRUIR: 587,65m² | TOTAL: 3.492,25m²</t>
  </si>
  <si>
    <t>SINAPI - 06/2023 - Goiás
SBC - 08/2023 - Goiás
SICRO3 - 04/2023 - Goiás
ORSE - 06/2023 - Sergipe
AGETOP CIVIL - 06/2023 - Goiás</t>
  </si>
  <si>
    <t>7.10</t>
  </si>
  <si>
    <t>CRONOGRAMA FISICO-FINANCEIRO</t>
  </si>
  <si>
    <t xml:space="preserve">FONTES : </t>
  </si>
  <si>
    <t>PARC.MAIOR
RELEV. (50%)</t>
  </si>
  <si>
    <t>PARC.MAIOR
RELEV. (100%)</t>
  </si>
  <si>
    <t>(*) Para os fins do inciso I dp § 1º do Art. 30 da Lei Federal 8.666/93, são consideradas parcelas de maior relevância técnica as execuções apresentadas</t>
  </si>
  <si>
    <t>PARCELA DE MAIOR RELEVÂNCIA</t>
  </si>
  <si>
    <t>CRE    :</t>
  </si>
  <si>
    <t xml:space="preserve">OBRA : </t>
  </si>
  <si>
    <t xml:space="preserve">END.   : </t>
  </si>
  <si>
    <t>ACESSIBILIDADE - PLACA TATIL BRAILLE/RELEVO ACO INOX 20x8cm - PARA
PORTAS</t>
  </si>
  <si>
    <t>INHI - INSTALAÇÕES HIDROS
SANITÁRIAS</t>
  </si>
  <si>
    <t>AUXILIAR DE ENCANADOR OU BOMBEIRO HIDRÁULICO COM ENCARGOS
COMPLEMENTARES</t>
  </si>
  <si>
    <t>JOELHO DE REDUCAO, PVC SOLDAVEL, 90 GRAUS, 32 MM X 25 MM, COR
MARROM, PARA AGUA FRIA PREDIAL</t>
  </si>
  <si>
    <t>JUNCAO SIMPLES DE REDUCAO, PVC, DN 100 X 50 MM, SERIE NORMAL PARA
ESGOTO PREDIAL</t>
  </si>
  <si>
    <t>PASTA LUBRIFICANTE PARA TUBOS E CONEXOES COM JUNTA ELASTICA,
EMBALAGEM DE *400* GR (USO EM PVC, ACO, POLIETILENO E OUTROS)</t>
  </si>
  <si>
    <t>JOELHO PVC, COM BOLSA E ANEL, 90 GRAUS, DN 40 X *38* MM, SERIE NORMAL,
PARA ESGOTO PREDIAL</t>
  </si>
  <si>
    <t>SELANTE ELASTICO MONOCOMPONENTE A BASE DE POLIURETANO (PU) PARA
JUNTAS DIVERSAS</t>
  </si>
  <si>
    <t>CAIXA SIFONADA, PVC, DN 150 X 150 X 50 MM, JUNTA ELÁSTICA, FORNECIDA E
INSTALADA EM RAMAL DE DESCARGA OU EM RAMAL DE ESGOTO SANITÁRIO.</t>
  </si>
  <si>
    <t>PORTA PAPEL TOALHA TIPO DISPENSER PARA PAPEL TOALHA INTERFOLHADO
(FORNECIMENTO E INSTALAÇÃO).</t>
  </si>
  <si>
    <t>FIXAÇÃO UTILIZANDO PARAFUSO E BUCHA DE NYLON, SOMENTE MÃO DE
OBRA. AF_10/2016</t>
  </si>
  <si>
    <t>CUBA AÇO INOXIDÁVEL (AISI304) DE EMBUTIR COM VÁLVULA 3 1/2", DE 56 X 33 X
12 CM, COM SIFÃO DO TIPO FLEXÍVEL EM PVC 1 X 1.1/2" -FORNECIMENTO E INSTALAÇÃO.</t>
  </si>
  <si>
    <t>INHI - INSTALAÇÕES HIDROS SANITÁRIAS</t>
  </si>
  <si>
    <t>SIFÃO DO TIPO FLEXÍVEL EM PVC 1 X 1.1/2 - FORNECIMENTO E INSTALAÇÃO.
AF_01/2020</t>
  </si>
  <si>
    <t>CUBA ACO INOX (AISI 304) DE EMBUTIR COM VALVULA DE 3 1/2 ", DE *56 X 33 X
12* CM</t>
  </si>
  <si>
    <t>INEL - INSTALAÇÃO
ELÉTRICA/ELETRIFICAÇÃO E ILUMINAÇÃO EXTERNA</t>
  </si>
  <si>
    <t>LÂMPADA TUBULAR LED DE 18/20 W, BASE G13 - FORNECIMENTO E
INSTALAÇÃO. AF_02/2020_PS</t>
  </si>
  <si>
    <t>INEL - INSTALAÇÃO
ELÉTRICA/ELETRIFICAÇÃO E</t>
  </si>
  <si>
    <t>00003811</t>
  </si>
  <si>
    <t>LUMINARIA DE SOBREPOR EM CHAPA DE ACO PARA 2 LAMPADAS
FLUORESCENTES DE *18* W, ALETADA, COMPLETA (LAMPADAS E REATOR INCLUSOS)</t>
  </si>
  <si>
    <t>LUMINÁRIA CALHA SOBREPOR HERMÉTICA 2X18W LED, CORPO EM CHAPA DE
AÇO FOSFATIZADO, FECHADA, FORNECIMENTO E INSTALAÇÃO</t>
  </si>
  <si>
    <t>LUMINARIA HERMETICA IP-65 PARA 2 DUAS LAMPADAS DE 14/16/18/20 W (NAO
INCLUI REATOR E LAMPADAS)</t>
  </si>
  <si>
    <t>CANTONEIRA (ABAS IGUAIS) EM ACO CARBONO, 25,4 MM X 3,17 MM (L X E),
1,27KG/M</t>
  </si>
  <si>
    <t>ALCA PREFORMADA DE DISTRIBUICAO, EM ACO GALVANIZADO, PARA
CONDUTORES DE ALUMINIO AWG 2 (CAA 6/1 OU CA 7 FIOS)</t>
  </si>
  <si>
    <t>ARAME GALVANIZADO 12 BWG, D = 2,76 MM (0,048 KG/M) OU 14 BWG, D = 2,11
MM (0,026 KG/M)</t>
  </si>
  <si>
    <t>AREIA GROSSA - POSTO JAZIDA/FORNECEDOR (RETIRADO NA JAZIDA, SEM
TRANSPORTE)</t>
  </si>
  <si>
    <t>ARRUELA QUADRADA EM ACO GALVANIZADO, DIMENSAO = 38 MM, ESPESSURA
= 3MM, DIAMETRO DO FURO= 18 MM</t>
  </si>
  <si>
    <t>00001051</t>
  </si>
  <si>
    <t>CABECOTE PARA ENTRADA DE LINHA DE ALIMENTACAO PARA ELETRODUTO,
EM LIGA DE ALUMINIO COM ACABAMENTO ANTI CORROSIVO, COM FIXACAO POR ENCAIXE LISO DE 360 GRAUS, DE 4"</t>
  </si>
  <si>
    <t>CABO DE COBRE, RIGIDO, CLASSE 2, ISOLACAO EM PVC/A, ANTICHAMA BWF-B,
1 CONDUTOR, 450/750 V, SECAO NOMINAL 150 MM2</t>
  </si>
  <si>
    <t>CAIXA DE INSPECAO PARA ATERRAMENTO E PARA RAIOS, EM POLIPROPILENO,
DIAMETRO = 300 MM X ALTURA = 400 MM</t>
  </si>
  <si>
    <t>CONECTOR METALICO TIPO PARAFUSO FENDIDO (SPLIT BOLT), PARA CABOS
ATE 50 MM2</t>
  </si>
  <si>
    <t>CURVA 90 GRAUS DE FERRO GALVANIZADO, COM ROSCA BSP MACHO/FEMEA,
DE 2 1/2"</t>
  </si>
  <si>
    <t>ISOLADOR DE PORCELANA SUSPENSO, DISCO TIPO GARFO OLHAL, DIAMETRO
DE 152 MM, PARA TENSAO DE *15* KV</t>
  </si>
  <si>
    <t>LUVA PARA ELETRODUTO, EM ACO GALVANIZADO ELETROLITICO, DIAMETRO
DE 100 MM (4")</t>
  </si>
  <si>
    <t>PARAFUSO M16 EM ACO GALVANIZADO, COMPRIMENTO = 500 MM, DIAMETRO =
16 MM, ROSCA MAQUINA, COM CABECA SEXTAVADA E PORCA</t>
  </si>
  <si>
    <t>PARAFUSO FRANCES M16 EM ACO GALVANIZADO, COMPRIMENTO = 150 MM,
DIAMETRO = 16 MM, CABECA ABAULADA</t>
  </si>
  <si>
    <t>PARA-RAIOS DE DISTRIBUICAO, TENSAO NOMINAL 15 KV, CORRENTE NOMINAL
DE DESCARGA 5 KA</t>
  </si>
  <si>
    <t>PINO ROSCA EXTERNA, EM ACO GALVANIZADO, PARA ISOLADOR DE 15KV,
DIAMETRO 25 MM, COMPRIMENTO *290* MM</t>
  </si>
  <si>
    <t>POSTE DE CONCRETO ARMADO DE SECAO CIRCULAR, EXTENSAO DE 13,00 M,
RESISTENCIA DE 1000 DAN, TIPO C-23</t>
  </si>
  <si>
    <t>00007614</t>
  </si>
  <si>
    <t>TRANSFORMADOR TRIFASICO DE DISTRIBUICAO, POTENCIA DE 150 KVA,
TENSAO NOMINAL DE 15 KV, TENSAO SECUNDARIA DE 220/127V, EM OLEO ISOLANTE TIPO MINERAL</t>
  </si>
  <si>
    <t>FUSIVEL NH 200 A 250 AMPERES, TAMANHO 1, CAPACIDADE DE INTERRUPCAO
DE 120 KA, TENSAO NOMIMNAL DE 500 V</t>
  </si>
  <si>
    <t>GRAMPO LINHA VIVA DE LATAO ESTANHADO, DIAMETRO DO CONDUTOR
PRINCIPAL DE 10 A 120 MM2, DIAMETRO DA DERIVACAO DE 10 A 70 MM2</t>
  </si>
  <si>
    <t>SAPATILHA EM ACO GALVANIZADO PARA CABOS COM DIAMETRO NOMINAL ATE
5/8"</t>
  </si>
  <si>
    <t>POSTE DE CONCRETO ARMADO DE SECAO DUPLO T, EXTENSAO DE 11,00 M,
RESISTENCIA DE 600 DAN, TIPO B</t>
  </si>
  <si>
    <t>ABRACADEIRA EM ACO PARA AMARRACAO DE ELETRODUTOS, TIPO D, COM 3/4"
E PARAFUSO DE FIXACAO</t>
  </si>
  <si>
    <t>CAIXA PARA EQUIPOTENCIALIZAÇÃO PARA ATERRAMENTO, (40X40X15) CM C/
INSTALAÇÃO (GOINFRA+ORSE)</t>
  </si>
  <si>
    <t>ASTU - ASSENTAMENTO DE
TUBOS E PECAS</t>
  </si>
  <si>
    <t>ACESSIBILIDADE - BEBEDOURO DE PRESSAO ACESSIVEL SUSPENSO INOX COM
BRAILLE</t>
  </si>
  <si>
    <t>DUCHA HIGIENICA PLASTICA COM REGISTRO METALICO 1/2 " , FORNECIMENTO
E INSTALAÇÃO.</t>
  </si>
  <si>
    <t>BEBEDOURO (PURIFICADOR) ELÉTRICO DE PRESSÃO (IBBL BAG 40 OU
EQUIVALENTE)</t>
  </si>
  <si>
    <t>CONDUTOR VERTICAL RETANGULAR, DESENVOLVIMENTO 33 CM EM CHAPA DE
AÇO GALVANIZADO NÚMERO 26</t>
  </si>
  <si>
    <t>COMP
025_SEE</t>
  </si>
  <si>
    <t>00037556</t>
  </si>
  <si>
    <t>PLACA DE SINALIZACAO DE SEGURANCA CONTRA INCENDIO,
FOTOLUMINESCENTE, QUADRADA, *20 X 20* CM, EM PVC *2* MM ANTI-CHAMAS (SIMBOLOS, CORES E PICTOGRAMAS CONFORME NBR 16820)</t>
  </si>
  <si>
    <t>COMP
030_SEE</t>
  </si>
  <si>
    <t>ILUMINAÇÃO DE EMERGÊNCIA LED 2200 LÚMENS 2 FARÓIS (BLOCO AUTÔNOMO)
(GOINFRA+ORSE)</t>
  </si>
  <si>
    <t>Luminária de emergência c/ dois projetors LED alimentação 127/220 de 12v/55
autonomia de 3horas un</t>
  </si>
  <si>
    <t>COMP
235_SEE</t>
  </si>
  <si>
    <t>PLACA DE SINALIZAÇÃO EM PVC COD 01 - (300X300) PROIBIDO FUMAR (GOINFRA
+ SINAPI)</t>
  </si>
  <si>
    <t>COMP
236_SEE</t>
  </si>
  <si>
    <t>COMP
024_SEE</t>
  </si>
  <si>
    <t>ABRIGO PARA HIDRANTE, 90X60X17CM, COM REGISTRO GLOBO ANGULAR 45º
2.1/2", ADAPTADOR STORZ 2.1/2" PARA 1.1/2", DUAS MANGUEIRAS DE INCÊNDIO DE 15,00 M E ESGUICHO 1.1/2" - FORNECIMENTO E INSTALAÇÃO.</t>
  </si>
  <si>
    <t>00037527</t>
  </si>
  <si>
    <t>MANGUEIRA DE INCENDIO, TIPO 2, DE 1 1/2", COMPRIMENTO = 15 M, TECIDO EM
FIO DE POLIESTER E TUBO INTERNO EM BORRACHA SINTETICA, COM UNIOES ENGATE RAPIDO</t>
  </si>
  <si>
    <t>00010904</t>
  </si>
  <si>
    <t>REGISTRO OU VALVULA GLOBO ANGULAR EM LATAO, PARA HIDRANTES EM
INSTALACAO PREDIAL DE INCENDIO, 45 GRAUS, DIAMETRO DE 2 1/2", COM VOLANTE, CLASSE DE PRESSAO DE ATE 200 PSI</t>
  </si>
  <si>
    <t>UNIAO COM ASSENTO CONICO DE FERRO LONGO (MACHO-FEMEA), DIAMETRO 2
1/2"</t>
  </si>
  <si>
    <t>ADAPTADOR EM LATAO, ENGATE RAPIDO 2 1/2" X ROSCA INTERNA 5 FIOS 2 1/2",
PARA INSTALACAO PREDIAL DE COMBATE A INCENDIO</t>
  </si>
  <si>
    <t>TAMPAO COM CORRENTE, EM LATAO, ENGATE RAPIDO 1 1/2", PARA
INSTALACAO PREDIAL DE COMBATE A INCENDIO</t>
  </si>
  <si>
    <t>UNIAO TIPO STORZ, COM EMPATACAO INTERNA TIPO ANEL DE EXPANSAO,
ENGATE RAPIDO 1 1/2", PARA MANGUEIRA DE COMBATE A INCENDIO PREDIAL</t>
  </si>
  <si>
    <t>ESGUICHO JATO REGULAVEL, TIPO ELKHART, ENGATE RAPIDO 1 1/2", PARA
COMBATE A INCENDIO</t>
  </si>
  <si>
    <t>CHAVE DUPLA PARA CONEXOES TIPO STORZ, ENGATE RAPIDO 1 1/2" X 2 1/2",
EM LATAO, PARA INSTALACAO PREDIAL COMBATE A INCENDIO</t>
  </si>
  <si>
    <t>00010885</t>
  </si>
  <si>
    <t>CAIXA DE INCENDIO/ABRIGO PARA MANGUEIRA, DE EMBUTIR/INTERNA, COM 90
X 60 X 17 CM, EM CHAPA DE ACO, PORTA COM VENTILACAO, VISOR COM A INSCRICAO "INCENDIO", SUPORTE/CESTA INTERNA PARA A MANGUEIRA, PINTURA ELETROSTATICA VERMELHA</t>
  </si>
  <si>
    <t>COMP
018_SEE</t>
  </si>
  <si>
    <t>CHAVE DUPLA P/ CONEXÕES TIPO STORZ EM LATÃO ENGATE RÁPIDO 1 1/2" X 2
1/2" (GOINFRA + SINAPI)</t>
  </si>
  <si>
    <t>COMP
017_SEE</t>
  </si>
  <si>
    <t>REDUCAO FIXA TIPO STORZ, ENGATE RAPIDO 2.1/2" X 1.1/2", EM LATAO, PARA
INSTALACAO PREDIAL COMBATE A INCENDIO PREDIAL</t>
  </si>
  <si>
    <t>COMP
077_SEE</t>
  </si>
  <si>
    <t>FOMA - FORNECIMENTO DE
MATERIAIS E EQUIPAMENTOS</t>
  </si>
  <si>
    <t>Central de alarme de incendio, 24V (até 80 setores) c/ 2 baterias - vr-80l- Verin ou similar
un</t>
  </si>
  <si>
    <t>11756</t>
  </si>
  <si>
    <t>Motobomba centrífuga, prevenção contra incêndio, marca schneider ou similar, modelo
BPI-22 R 2 1/2, motor 15 cv, trifásico 220V, recalque 2 1/2", hm =46 a 56 m, q =34,9 a
71,2m3/h un</t>
  </si>
  <si>
    <t>COMP
546_SEE</t>
  </si>
  <si>
    <t>CASA DE BOMBAS - EXCLUSO INSTALAÇÕES ELÉTRICAS, HIDROSANITÁRIAS E
ESPECIAIS (GOINFRA + SINAPI)</t>
  </si>
  <si>
    <t>020701</t>
  </si>
  <si>
    <t>2</t>
  </si>
  <si>
    <t>PREPARO COM BETONEIRA E TRANSPORTE MANUAL DE CONCRETO FCK=25
MPA</t>
  </si>
  <si>
    <t>LANÇAMENTO/APLICAÇÃO/ADENSAMENTO MANUAL DE CONCRETO - (OBRAS
CIVIS)</t>
  </si>
  <si>
    <t>IMPERMEABILIZAÇÃO DE SUPERFÍCIE COM ARGAMASSA POLIMÉRICA /
MEMBRANA ACRÍLICA, 3 DEMÃOS. AF_06/2018</t>
  </si>
  <si>
    <t>IMPE - IMPERMEABILIZAÇÕES E
PROTEÇÕES DIVERSAS</t>
  </si>
  <si>
    <t>PASSEIO PROTECAO EM CONC.DESEMPEN.5 CM 1:2,5:3,5 (INCLUSO ESPELHO
DE 30CM/ESCAVAÇÃO/REATERRO/APILOAMENTO/ATERRO INTERNO)</t>
  </si>
  <si>
    <t>BUCHA DE REDUCAO DE FERRO GALVANIZADO, COM ROSCA BSP, DE 1/2'' X 1/4''
(GOINFRA + SINAPI)</t>
  </si>
  <si>
    <t>FITA ADESIVA ANTICORROSIVA DE PVC FLEXIVEL, COR PRETA, PARA
PROTECAO TUBULACAO, 50 MM X 30 M (L X C), E= *0,25* MM</t>
  </si>
  <si>
    <t>COMPOSIÇÃO ANALÍTICA DO BDI (NÃO DESONERADO)</t>
  </si>
  <si>
    <t>LOCAL: GOIÂNIA - GOIÁS</t>
  </si>
  <si>
    <t>VALORES DE BDI POR TIPO DE OBRA %</t>
  </si>
  <si>
    <t>TIPO DE OBRA</t>
  </si>
  <si>
    <t>1 Quartil</t>
  </si>
  <si>
    <t>Médio</t>
  </si>
  <si>
    <t>3 Quartil</t>
  </si>
  <si>
    <t>Construção de Edifícios</t>
  </si>
  <si>
    <t>VALORES DE REFERÊNCIA - %</t>
  </si>
  <si>
    <t>BDI ADOTADO %</t>
  </si>
  <si>
    <t>1º QUARTIL</t>
  </si>
  <si>
    <t>MÉDIO</t>
  </si>
  <si>
    <t>3º QUARTIL</t>
  </si>
  <si>
    <t>Administração Central</t>
  </si>
  <si>
    <t>Seguro e Garantia (*)</t>
  </si>
  <si>
    <t>Risco</t>
  </si>
  <si>
    <t>Despesas Financeiras</t>
  </si>
  <si>
    <t>Lucro</t>
  </si>
  <si>
    <r>
      <t xml:space="preserve">Tributos </t>
    </r>
    <r>
      <rPr>
        <b/>
        <i/>
        <sz val="9"/>
        <rFont val="Calibri"/>
        <family val="2"/>
        <scheme val="minor"/>
      </rPr>
      <t xml:space="preserve">(Confins, PIS e ISSQN) </t>
    </r>
  </si>
  <si>
    <t>COFINS</t>
  </si>
  <si>
    <t>PIS</t>
  </si>
  <si>
    <t>ISSQN (**)</t>
  </si>
  <si>
    <t>TOTAL</t>
  </si>
  <si>
    <t>Fonte da composição, valores de referência e fórmula do BDI:  Acórdão 2622/2013 - TCU - Plenário</t>
  </si>
  <si>
    <t>Os valores de BDI acima foram calculados com emprego da fórmula abaixo:</t>
  </si>
  <si>
    <t>Onde:</t>
  </si>
  <si>
    <t>AC = taxa de rateio da Administração Central;</t>
  </si>
  <si>
    <t>DF = taxa das despesas financeiras;</t>
  </si>
  <si>
    <t>S = taxa de seguro; R = taxa de risco e G = garantia do empreendimento;</t>
  </si>
  <si>
    <t>I = taxa de tributos;</t>
  </si>
  <si>
    <t>L = taxa de lucro.</t>
  </si>
  <si>
    <t>OBS:</t>
  </si>
  <si>
    <t>(*) - PODE HAVER GARANTIA DESDE QUE PREVISTO NO EDITAL DA LICITAÇÃO E NO CONTRATO DE EXECUÇÃO.</t>
  </si>
  <si>
    <t>(**) - PODEM SER ACEITOS OUTROS PERCENTUAIS DE ISS DESDE QUE DEVIDAMENTE EMBASADOS NA LEGISLAÇÃO MUNICIPAL.</t>
  </si>
  <si>
    <t>(***) - CONTRIBUIÇÃO PREVIDENCIÁRIA INSTITUÍDA PARA DESONERAR A FOLHA DE SALÁRIOS DE DIVERSAS ATIVIDADES ECONÔMICAS DA CONSTRUÇÃO CIVIL PODERÁ IMPACTAR AS TAXAS DE BDI MEDIANTE A MAJORAÇÃO DO PERCENTUAL CORRESPONDENTE A 4,5%</t>
  </si>
  <si>
    <t>MURO DE ALVENARIA TIJOLO FURADO 1/2 VEZ (H=2,50M) COM FUNDAÇÃO - SEM REVESTIMENTOS (PADRÃO GOINFRA)</t>
  </si>
  <si>
    <t>Composições Analíticas com Preço Unitário</t>
  </si>
  <si>
    <t>Não Desonerado</t>
  </si>
  <si>
    <t>Composições Principais</t>
  </si>
  <si>
    <t>OBRA: CEPI DOM ABEL - SETOR PEDRO LUDOVICO</t>
  </si>
  <si>
    <t>END.: RUA 1041, S/N, SETOR PEDRO LUDOVICO</t>
  </si>
  <si>
    <t>ÁREA : REFORMA: 2.904,60m²| CONSTRUIR: 587,65m² | TOTAL: 3.492,25m²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</si>
</sst>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6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indexed="10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indexed="18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C0C0C0"/>
      </patternFill>
    </fill>
    <fill>
      <patternFill patternType="solid">
        <fgColor rgb="FFD9D9D9"/>
      </patternFill>
    </fill>
    <fill>
      <patternFill patternType="solid">
        <fgColor rgb="FFB4C5E7"/>
      </patternFill>
    </fill>
    <fill>
      <patternFill patternType="solid">
        <fgColor rgb="FFBEBEBE"/>
      </patternFill>
    </fill>
    <fill>
      <patternFill patternType="solid">
        <fgColor rgb="FFEEEEEE"/>
      </patternFill>
    </fill>
    <fill>
      <patternFill patternType="solid">
        <fgColor rgb="FFD5D5D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18" fillId="0" borderId="0"/>
  </cellStyleXfs>
  <cellXfs count="335">
    <xf numFmtId="0" fontId="0" fillId="0" borderId="0" xfId="0"/>
    <xf numFmtId="0" fontId="4" fillId="0" borderId="0" xfId="2" applyFont="1"/>
    <xf numFmtId="0" fontId="3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horizontal="left" vertical="top"/>
    </xf>
    <xf numFmtId="10" fontId="3" fillId="0" borderId="1" xfId="2" applyNumberFormat="1" applyFont="1" applyBorder="1" applyAlignment="1">
      <alignment horizontal="right" vertical="top"/>
    </xf>
    <xf numFmtId="10" fontId="3" fillId="2" borderId="1" xfId="2" applyNumberFormat="1" applyFont="1" applyFill="1" applyBorder="1" applyAlignment="1">
      <alignment horizontal="right" vertical="top"/>
    </xf>
    <xf numFmtId="43" fontId="3" fillId="0" borderId="1" xfId="2" applyNumberFormat="1" applyFont="1" applyBorder="1" applyAlignment="1">
      <alignment horizontal="right" vertical="top" wrapText="1"/>
    </xf>
    <xf numFmtId="43" fontId="3" fillId="2" borderId="1" xfId="2" applyNumberFormat="1" applyFont="1" applyFill="1" applyBorder="1" applyAlignment="1">
      <alignment horizontal="right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6" fillId="9" borderId="5" xfId="3" applyFont="1" applyFill="1" applyBorder="1" applyAlignment="1" applyProtection="1">
      <alignment vertical="center"/>
      <protection hidden="1"/>
    </xf>
    <xf numFmtId="0" fontId="6" fillId="9" borderId="6" xfId="3" applyFont="1" applyFill="1" applyBorder="1" applyAlignment="1" applyProtection="1">
      <alignment vertical="center"/>
      <protection hidden="1"/>
    </xf>
    <xf numFmtId="0" fontId="7" fillId="9" borderId="6" xfId="3" applyFont="1" applyFill="1" applyBorder="1" applyAlignment="1" applyProtection="1">
      <alignment vertical="center"/>
      <protection hidden="1"/>
    </xf>
    <xf numFmtId="0" fontId="8" fillId="10" borderId="6" xfId="3" applyFont="1" applyFill="1" applyBorder="1" applyAlignment="1" applyProtection="1">
      <alignment vertical="center" wrapText="1"/>
      <protection hidden="1"/>
    </xf>
    <xf numFmtId="0" fontId="6" fillId="9" borderId="7" xfId="3" applyFont="1" applyFill="1" applyBorder="1" applyAlignment="1" applyProtection="1">
      <alignment vertical="center" wrapText="1"/>
      <protection hidden="1"/>
    </xf>
    <xf numFmtId="0" fontId="6" fillId="9" borderId="0" xfId="3" applyFont="1" applyFill="1" applyAlignment="1" applyProtection="1">
      <alignment vertical="center" wrapText="1"/>
      <protection hidden="1"/>
    </xf>
    <xf numFmtId="0" fontId="6" fillId="9" borderId="8" xfId="3" applyFont="1" applyFill="1" applyBorder="1" applyAlignment="1" applyProtection="1">
      <alignment vertical="center"/>
      <protection hidden="1"/>
    </xf>
    <xf numFmtId="0" fontId="6" fillId="9" borderId="0" xfId="3" applyFont="1" applyFill="1" applyBorder="1" applyAlignment="1" applyProtection="1">
      <alignment vertical="center"/>
      <protection hidden="1"/>
    </xf>
    <xf numFmtId="0" fontId="7" fillId="9" borderId="0" xfId="3" applyFont="1" applyFill="1" applyBorder="1" applyAlignment="1" applyProtection="1">
      <alignment vertical="center"/>
      <protection hidden="1"/>
    </xf>
    <xf numFmtId="0" fontId="8" fillId="10" borderId="0" xfId="3" applyFont="1" applyFill="1" applyBorder="1" applyAlignment="1" applyProtection="1">
      <alignment vertical="center" wrapText="1"/>
      <protection hidden="1"/>
    </xf>
    <xf numFmtId="0" fontId="6" fillId="9" borderId="9" xfId="3" applyFont="1" applyFill="1" applyBorder="1" applyAlignment="1" applyProtection="1">
      <alignment vertical="center" wrapText="1"/>
      <protection hidden="1"/>
    </xf>
    <xf numFmtId="0" fontId="9" fillId="9" borderId="9" xfId="3" applyFont="1" applyFill="1" applyBorder="1" applyAlignment="1" applyProtection="1">
      <alignment horizontal="center" vertical="center" wrapText="1"/>
      <protection hidden="1"/>
    </xf>
    <xf numFmtId="0" fontId="9" fillId="9" borderId="8" xfId="3" applyFont="1" applyFill="1" applyBorder="1" applyAlignment="1" applyProtection="1">
      <alignment horizontal="center" vertical="center" wrapText="1"/>
      <protection hidden="1"/>
    </xf>
    <xf numFmtId="0" fontId="9" fillId="9" borderId="0" xfId="3" applyFont="1" applyFill="1" applyBorder="1" applyAlignment="1" applyProtection="1">
      <alignment horizontal="center" vertical="center" wrapText="1"/>
      <protection hidden="1"/>
    </xf>
    <xf numFmtId="0" fontId="9" fillId="9" borderId="8" xfId="3" applyFont="1" applyFill="1" applyBorder="1" applyProtection="1">
      <protection hidden="1"/>
    </xf>
    <xf numFmtId="0" fontId="6" fillId="9" borderId="0" xfId="2" applyFont="1" applyFill="1" applyBorder="1" applyAlignment="1" applyProtection="1">
      <alignment vertical="center"/>
      <protection hidden="1"/>
    </xf>
    <xf numFmtId="0" fontId="6" fillId="9" borderId="0" xfId="0" applyFont="1" applyFill="1" applyBorder="1" applyAlignment="1" applyProtection="1">
      <alignment horizontal="center" vertical="center"/>
      <protection hidden="1"/>
    </xf>
    <xf numFmtId="0" fontId="6" fillId="9" borderId="0" xfId="0" applyFont="1" applyFill="1" applyBorder="1" applyAlignment="1" applyProtection="1">
      <alignment horizontal="left" vertical="center" wrapText="1"/>
      <protection hidden="1"/>
    </xf>
    <xf numFmtId="0" fontId="7" fillId="9" borderId="9" xfId="0" applyFont="1" applyFill="1" applyBorder="1" applyAlignment="1" applyProtection="1">
      <alignment horizontal="center" vertical="center"/>
      <protection hidden="1"/>
    </xf>
    <xf numFmtId="0" fontId="6" fillId="9" borderId="0" xfId="0" applyFont="1" applyFill="1" applyAlignment="1" applyProtection="1">
      <alignment vertical="center" wrapText="1"/>
      <protection hidden="1"/>
    </xf>
    <xf numFmtId="0" fontId="9" fillId="9" borderId="8" xfId="3" applyFont="1" applyFill="1" applyBorder="1" applyAlignment="1" applyProtection="1">
      <alignment horizontal="left" vertical="top"/>
      <protection hidden="1"/>
    </xf>
    <xf numFmtId="0" fontId="6" fillId="9" borderId="0" xfId="0" applyFont="1" applyFill="1" applyBorder="1" applyAlignment="1" applyProtection="1">
      <alignment vertical="center"/>
      <protection hidden="1"/>
    </xf>
    <xf numFmtId="0" fontId="6" fillId="9" borderId="9" xfId="0" applyFont="1" applyFill="1" applyBorder="1" applyAlignment="1" applyProtection="1">
      <alignment vertical="center" wrapText="1"/>
      <protection hidden="1"/>
    </xf>
    <xf numFmtId="2" fontId="6" fillId="10" borderId="0" xfId="0" applyNumberFormat="1" applyFont="1" applyFill="1" applyAlignment="1" applyProtection="1">
      <alignment horizontal="right" vertical="center" wrapText="1"/>
      <protection hidden="1"/>
    </xf>
    <xf numFmtId="0" fontId="6" fillId="9" borderId="0" xfId="3" applyFont="1" applyFill="1" applyBorder="1" applyAlignment="1" applyProtection="1">
      <alignment horizontal="left"/>
      <protection locked="0"/>
    </xf>
    <xf numFmtId="0" fontId="9" fillId="9" borderId="0" xfId="0" applyFont="1" applyFill="1" applyBorder="1" applyAlignment="1" applyProtection="1">
      <alignment horizontal="left" vertical="center" wrapText="1"/>
      <protection hidden="1"/>
    </xf>
    <xf numFmtId="0" fontId="9" fillId="9" borderId="10" xfId="3" applyFont="1" applyFill="1" applyBorder="1" applyAlignment="1" applyProtection="1">
      <alignment horizontal="left" vertical="top"/>
      <protection hidden="1"/>
    </xf>
    <xf numFmtId="4" fontId="6" fillId="9" borderId="11" xfId="3" applyNumberFormat="1" applyFont="1" applyFill="1" applyBorder="1" applyAlignment="1" applyProtection="1">
      <protection locked="0"/>
    </xf>
    <xf numFmtId="4" fontId="9" fillId="9" borderId="11" xfId="3" applyNumberFormat="1" applyFont="1" applyFill="1" applyBorder="1" applyAlignment="1" applyProtection="1">
      <alignment horizontal="right" wrapText="1"/>
      <protection locked="0"/>
    </xf>
    <xf numFmtId="10" fontId="6" fillId="9" borderId="11" xfId="1" applyNumberFormat="1" applyFont="1" applyFill="1" applyBorder="1" applyAlignment="1" applyProtection="1">
      <alignment horizontal="left" wrapText="1"/>
      <protection locked="0"/>
    </xf>
    <xf numFmtId="10" fontId="6" fillId="9" borderId="12" xfId="1" applyNumberFormat="1" applyFont="1" applyFill="1" applyBorder="1" applyAlignment="1" applyProtection="1">
      <alignment horizontal="left" wrapText="1"/>
      <protection locked="0"/>
    </xf>
    <xf numFmtId="4" fontId="6" fillId="9" borderId="0" xfId="3" applyNumberFormat="1" applyFont="1" applyFill="1" applyAlignment="1" applyProtection="1">
      <alignment wrapText="1"/>
      <protection locked="0"/>
    </xf>
    <xf numFmtId="0" fontId="3" fillId="0" borderId="1" xfId="2" applyFont="1" applyBorder="1" applyAlignment="1">
      <alignment horizontal="left" vertical="top"/>
    </xf>
    <xf numFmtId="0" fontId="3" fillId="0" borderId="1" xfId="2" applyFont="1" applyBorder="1" applyAlignment="1">
      <alignment horizontal="center" vertical="top"/>
    </xf>
    <xf numFmtId="0" fontId="3" fillId="3" borderId="1" xfId="2" applyFont="1" applyFill="1" applyBorder="1" applyAlignment="1">
      <alignment horizontal="left" vertical="top"/>
    </xf>
    <xf numFmtId="0" fontId="4" fillId="3" borderId="1" xfId="2" applyFont="1" applyFill="1" applyBorder="1" applyAlignment="1">
      <alignment horizontal="left" vertical="top"/>
    </xf>
    <xf numFmtId="0" fontId="4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left" vertical="top" wrapText="1"/>
    </xf>
    <xf numFmtId="0" fontId="3" fillId="3" borderId="1" xfId="2" applyFont="1" applyFill="1" applyBorder="1" applyAlignment="1">
      <alignment horizontal="right" vertical="top"/>
    </xf>
    <xf numFmtId="0" fontId="4" fillId="0" borderId="0" xfId="2" applyFont="1"/>
    <xf numFmtId="0" fontId="3" fillId="3" borderId="1" xfId="2" applyFont="1" applyFill="1" applyBorder="1" applyAlignment="1">
      <alignment vertical="top"/>
    </xf>
    <xf numFmtId="0" fontId="4" fillId="0" borderId="0" xfId="2" quotePrefix="1" applyFont="1"/>
    <xf numFmtId="0" fontId="4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3" borderId="1" xfId="2" applyFont="1" applyFill="1" applyBorder="1" applyAlignment="1">
      <alignment horizontal="right" vertical="top"/>
    </xf>
    <xf numFmtId="10" fontId="3" fillId="3" borderId="1" xfId="2" applyNumberFormat="1" applyFont="1" applyFill="1" applyBorder="1" applyAlignment="1">
      <alignment horizontal="right" vertical="top"/>
    </xf>
    <xf numFmtId="10" fontId="4" fillId="0" borderId="1" xfId="2" applyNumberFormat="1" applyFont="1" applyBorder="1" applyAlignment="1">
      <alignment horizontal="right" vertical="top"/>
    </xf>
    <xf numFmtId="43" fontId="4" fillId="0" borderId="1" xfId="2" applyNumberFormat="1" applyFont="1" applyBorder="1" applyAlignment="1">
      <alignment horizontal="right" vertical="top" wrapText="1"/>
    </xf>
    <xf numFmtId="43" fontId="4" fillId="3" borderId="1" xfId="2" applyNumberFormat="1" applyFont="1" applyFill="1" applyBorder="1" applyAlignment="1">
      <alignment horizontal="right" vertical="top" wrapText="1"/>
    </xf>
    <xf numFmtId="43" fontId="3" fillId="3" borderId="1" xfId="2" applyNumberFormat="1" applyFont="1" applyFill="1" applyBorder="1" applyAlignment="1">
      <alignment horizontal="right" vertical="top" wrapText="1"/>
    </xf>
    <xf numFmtId="0" fontId="4" fillId="3" borderId="1" xfId="2" applyFont="1" applyFill="1" applyBorder="1" applyAlignment="1">
      <alignment horizontal="center" vertical="top"/>
    </xf>
    <xf numFmtId="0" fontId="3" fillId="3" borderId="1" xfId="2" applyFont="1" applyFill="1" applyBorder="1" applyAlignment="1">
      <alignment horizontal="center" vertical="top"/>
    </xf>
    <xf numFmtId="0" fontId="3" fillId="11" borderId="1" xfId="2" applyFont="1" applyFill="1" applyBorder="1" applyAlignment="1">
      <alignment horizontal="center" vertical="center"/>
    </xf>
    <xf numFmtId="2" fontId="3" fillId="11" borderId="1" xfId="2" applyNumberFormat="1" applyFont="1" applyFill="1" applyBorder="1" applyAlignment="1">
      <alignment horizontal="center" vertical="center"/>
    </xf>
    <xf numFmtId="43" fontId="4" fillId="11" borderId="1" xfId="2" applyNumberFormat="1" applyFont="1" applyFill="1" applyBorder="1" applyAlignment="1">
      <alignment horizontal="right" vertical="top" wrapText="1"/>
    </xf>
    <xf numFmtId="43" fontId="3" fillId="11" borderId="1" xfId="2" applyNumberFormat="1" applyFont="1" applyFill="1" applyBorder="1" applyAlignment="1">
      <alignment horizontal="right" vertical="top" wrapText="1"/>
    </xf>
    <xf numFmtId="0" fontId="4" fillId="11" borderId="0" xfId="2" applyFont="1" applyFill="1"/>
    <xf numFmtId="0" fontId="6" fillId="0" borderId="0" xfId="0" applyFont="1" applyAlignment="1">
      <alignment vertical="center"/>
    </xf>
    <xf numFmtId="0" fontId="9" fillId="12" borderId="5" xfId="0" applyFont="1" applyFill="1" applyBorder="1" applyAlignment="1">
      <alignment horizontal="left" vertical="center" wrapText="1"/>
    </xf>
    <xf numFmtId="0" fontId="9" fillId="12" borderId="6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left" vertical="center" wrapText="1"/>
    </xf>
    <xf numFmtId="0" fontId="9" fillId="11" borderId="6" xfId="0" applyFont="1" applyFill="1" applyBorder="1" applyAlignment="1">
      <alignment horizontal="left" vertical="center" wrapText="1"/>
    </xf>
    <xf numFmtId="0" fontId="9" fillId="12" borderId="6" xfId="0" applyFont="1" applyFill="1" applyBorder="1" applyAlignment="1">
      <alignment vertical="center" wrapText="1"/>
    </xf>
    <xf numFmtId="0" fontId="9" fillId="12" borderId="6" xfId="0" applyFont="1" applyFill="1" applyBorder="1" applyAlignment="1">
      <alignment vertical="top" wrapText="1"/>
    </xf>
    <xf numFmtId="0" fontId="9" fillId="12" borderId="7" xfId="0" applyFont="1" applyFill="1" applyBorder="1" applyAlignment="1">
      <alignment vertical="top" wrapText="1"/>
    </xf>
    <xf numFmtId="0" fontId="9" fillId="12" borderId="10" xfId="0" applyFont="1" applyFill="1" applyBorder="1" applyAlignment="1">
      <alignment horizontal="left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left" vertical="top" wrapText="1"/>
    </xf>
    <xf numFmtId="0" fontId="9" fillId="11" borderId="11" xfId="0" applyFont="1" applyFill="1" applyBorder="1" applyAlignment="1">
      <alignment horizontal="left" vertical="top" wrapText="1"/>
    </xf>
    <xf numFmtId="10" fontId="9" fillId="12" borderId="11" xfId="0" applyNumberFormat="1" applyFont="1" applyFill="1" applyBorder="1" applyAlignment="1">
      <alignment horizontal="left" vertical="top" wrapText="1"/>
    </xf>
    <xf numFmtId="0" fontId="9" fillId="12" borderId="11" xfId="0" applyFont="1" applyFill="1" applyBorder="1" applyAlignment="1">
      <alignment vertical="top" wrapText="1"/>
    </xf>
    <xf numFmtId="0" fontId="9" fillId="12" borderId="12" xfId="0" applyFont="1" applyFill="1" applyBorder="1" applyAlignment="1">
      <alignment vertical="top" wrapText="1"/>
    </xf>
    <xf numFmtId="44" fontId="6" fillId="0" borderId="0" xfId="0" applyNumberFormat="1" applyFont="1" applyAlignment="1">
      <alignment vertical="center"/>
    </xf>
    <xf numFmtId="0" fontId="9" fillId="12" borderId="6" xfId="0" applyFont="1" applyFill="1" applyBorder="1" applyAlignment="1">
      <alignment horizontal="left" vertical="top" wrapText="1"/>
    </xf>
    <xf numFmtId="43" fontId="3" fillId="0" borderId="1" xfId="2" applyNumberFormat="1" applyFont="1" applyBorder="1" applyAlignment="1">
      <alignment horizontal="right" vertical="top" wrapText="1"/>
    </xf>
    <xf numFmtId="0" fontId="3" fillId="3" borderId="1" xfId="2" applyFont="1" applyFill="1" applyBorder="1" applyAlignment="1">
      <alignment horizontal="left" vertical="top" wrapText="1"/>
    </xf>
    <xf numFmtId="0" fontId="3" fillId="3" borderId="1" xfId="2" applyFont="1" applyFill="1" applyBorder="1" applyAlignment="1">
      <alignment vertical="top" wrapText="1"/>
    </xf>
    <xf numFmtId="43" fontId="3" fillId="0" borderId="0" xfId="2" applyNumberFormat="1" applyFont="1" applyBorder="1" applyAlignment="1">
      <alignment vertical="top" wrapText="1"/>
    </xf>
    <xf numFmtId="43" fontId="3" fillId="0" borderId="16" xfId="2" applyNumberFormat="1" applyFont="1" applyBorder="1" applyAlignment="1">
      <alignment vertical="top" wrapText="1"/>
    </xf>
    <xf numFmtId="43" fontId="4" fillId="0" borderId="0" xfId="2" applyNumberFormat="1" applyFont="1"/>
    <xf numFmtId="0" fontId="3" fillId="5" borderId="1" xfId="2" applyFont="1" applyFill="1" applyBorder="1" applyAlignment="1">
      <alignment horizontal="right" vertical="top"/>
    </xf>
    <xf numFmtId="0" fontId="3" fillId="5" borderId="1" xfId="2" applyFont="1" applyFill="1" applyBorder="1" applyAlignment="1">
      <alignment horizontal="left" vertical="top"/>
    </xf>
    <xf numFmtId="0" fontId="3" fillId="6" borderId="1" xfId="2" applyFont="1" applyFill="1" applyBorder="1" applyAlignment="1">
      <alignment horizontal="left" vertical="top"/>
    </xf>
    <xf numFmtId="43" fontId="3" fillId="4" borderId="1" xfId="2" applyNumberFormat="1" applyFont="1" applyFill="1" applyBorder="1" applyAlignment="1">
      <alignment horizontal="right" vertical="top" wrapText="1"/>
    </xf>
    <xf numFmtId="43" fontId="3" fillId="5" borderId="1" xfId="2" applyNumberFormat="1" applyFont="1" applyFill="1" applyBorder="1" applyAlignment="1">
      <alignment horizontal="right" vertical="top" wrapText="1"/>
    </xf>
    <xf numFmtId="0" fontId="3" fillId="4" borderId="1" xfId="2" applyFont="1" applyFill="1" applyBorder="1" applyAlignment="1">
      <alignment horizontal="center" vertical="center"/>
    </xf>
    <xf numFmtId="10" fontId="11" fillId="0" borderId="1" xfId="2" applyNumberFormat="1" applyFont="1" applyBorder="1" applyAlignment="1">
      <alignment horizontal="right" vertical="top"/>
    </xf>
    <xf numFmtId="0" fontId="4" fillId="0" borderId="1" xfId="2" applyFont="1" applyBorder="1" applyAlignment="1">
      <alignment horizontal="right" vertical="top"/>
    </xf>
    <xf numFmtId="10" fontId="11" fillId="6" borderId="1" xfId="2" applyNumberFormat="1" applyFont="1" applyFill="1" applyBorder="1" applyAlignment="1">
      <alignment horizontal="right" vertical="top"/>
    </xf>
    <xf numFmtId="0" fontId="3" fillId="0" borderId="0" xfId="2" applyFont="1"/>
    <xf numFmtId="4" fontId="3" fillId="6" borderId="1" xfId="2" applyNumberFormat="1" applyFont="1" applyFill="1" applyBorder="1" applyAlignment="1">
      <alignment horizontal="right" vertical="top"/>
    </xf>
    <xf numFmtId="2" fontId="3" fillId="0" borderId="0" xfId="2" applyNumberFormat="1" applyFont="1" applyAlignment="1">
      <alignment horizontal="center" vertical="center"/>
    </xf>
    <xf numFmtId="0" fontId="6" fillId="0" borderId="0" xfId="3" applyFont="1" applyProtection="1">
      <protection hidden="1"/>
    </xf>
    <xf numFmtId="0" fontId="6" fillId="9" borderId="0" xfId="3" applyFont="1" applyFill="1" applyBorder="1" applyAlignment="1" applyProtection="1">
      <alignment horizontal="center" vertical="center"/>
      <protection hidden="1"/>
    </xf>
    <xf numFmtId="0" fontId="6" fillId="9" borderId="9" xfId="3" applyFont="1" applyFill="1" applyBorder="1" applyAlignment="1" applyProtection="1">
      <alignment horizontal="center" vertical="center"/>
      <protection hidden="1"/>
    </xf>
    <xf numFmtId="0" fontId="6" fillId="9" borderId="8" xfId="3" applyFont="1" applyFill="1" applyBorder="1" applyAlignment="1" applyProtection="1">
      <alignment horizontal="center" vertical="center"/>
      <protection hidden="1"/>
    </xf>
    <xf numFmtId="0" fontId="6" fillId="0" borderId="0" xfId="3" applyFont="1" applyBorder="1" applyProtection="1">
      <protection hidden="1"/>
    </xf>
    <xf numFmtId="0" fontId="6" fillId="0" borderId="9" xfId="3" applyFont="1" applyBorder="1" applyProtection="1">
      <protection hidden="1"/>
    </xf>
    <xf numFmtId="0" fontId="9" fillId="9" borderId="8" xfId="3" applyFont="1" applyFill="1" applyBorder="1" applyAlignment="1" applyProtection="1">
      <alignment vertical="center"/>
      <protection hidden="1"/>
    </xf>
    <xf numFmtId="0" fontId="9" fillId="9" borderId="0" xfId="3" applyFont="1" applyFill="1" applyBorder="1" applyAlignment="1" applyProtection="1">
      <alignment vertical="center"/>
      <protection hidden="1"/>
    </xf>
    <xf numFmtId="0" fontId="6" fillId="9" borderId="0" xfId="3" applyFont="1" applyFill="1" applyProtection="1">
      <protection hidden="1"/>
    </xf>
    <xf numFmtId="0" fontId="6" fillId="9" borderId="8" xfId="3" applyFont="1" applyFill="1" applyBorder="1" applyProtection="1">
      <protection hidden="1"/>
    </xf>
    <xf numFmtId="0" fontId="6" fillId="9" borderId="0" xfId="3" applyFont="1" applyFill="1" applyBorder="1" applyProtection="1">
      <protection hidden="1"/>
    </xf>
    <xf numFmtId="0" fontId="6" fillId="9" borderId="0" xfId="3" applyFont="1" applyFill="1" applyBorder="1" applyAlignment="1" applyProtection="1">
      <alignment horizontal="right"/>
      <protection hidden="1"/>
    </xf>
    <xf numFmtId="0" fontId="7" fillId="9" borderId="0" xfId="0" applyFont="1" applyFill="1" applyBorder="1" applyAlignment="1" applyProtection="1">
      <alignment horizontal="center" vertical="center"/>
      <protection hidden="1"/>
    </xf>
    <xf numFmtId="0" fontId="6" fillId="9" borderId="0" xfId="0" applyFont="1" applyFill="1" applyBorder="1" applyAlignment="1" applyProtection="1">
      <alignment vertical="center" wrapText="1"/>
      <protection hidden="1"/>
    </xf>
    <xf numFmtId="0" fontId="9" fillId="9" borderId="0" xfId="3" applyFont="1" applyFill="1" applyBorder="1" applyAlignment="1" applyProtection="1">
      <alignment horizontal="right" vertical="center"/>
      <protection hidden="1"/>
    </xf>
    <xf numFmtId="2" fontId="6" fillId="10" borderId="0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11" xfId="3" applyFont="1" applyBorder="1" applyProtection="1">
      <protection hidden="1"/>
    </xf>
    <xf numFmtId="0" fontId="9" fillId="9" borderId="11" xfId="3" applyFont="1" applyFill="1" applyBorder="1" applyAlignment="1" applyProtection="1">
      <alignment horizontal="right"/>
      <protection hidden="1"/>
    </xf>
    <xf numFmtId="10" fontId="6" fillId="9" borderId="11" xfId="3" applyNumberFormat="1" applyFont="1" applyFill="1" applyBorder="1" applyAlignment="1" applyProtection="1">
      <alignment horizontal="left" vertical="center"/>
      <protection hidden="1"/>
    </xf>
    <xf numFmtId="0" fontId="6" fillId="0" borderId="12" xfId="3" applyFont="1" applyBorder="1" applyProtection="1">
      <protection hidden="1"/>
    </xf>
    <xf numFmtId="0" fontId="9" fillId="9" borderId="9" xfId="3" applyFont="1" applyFill="1" applyBorder="1" applyAlignment="1" applyProtection="1">
      <alignment vertical="center"/>
      <protection hidden="1"/>
    </xf>
    <xf numFmtId="0" fontId="6" fillId="9" borderId="7" xfId="3" applyFont="1" applyFill="1" applyBorder="1" applyAlignment="1" applyProtection="1">
      <alignment vertical="center"/>
      <protection hidden="1"/>
    </xf>
    <xf numFmtId="0" fontId="6" fillId="9" borderId="9" xfId="3" applyFont="1" applyFill="1" applyBorder="1" applyAlignment="1" applyProtection="1">
      <alignment vertical="center"/>
      <protection hidden="1"/>
    </xf>
    <xf numFmtId="0" fontId="6" fillId="0" borderId="0" xfId="3" applyFont="1" applyAlignment="1" applyProtection="1">
      <alignment horizontal="center"/>
      <protection hidden="1"/>
    </xf>
    <xf numFmtId="0" fontId="3" fillId="2" borderId="1" xfId="2" applyFont="1" applyFill="1" applyBorder="1" applyAlignment="1">
      <alignment horizontal="center" vertical="center"/>
    </xf>
    <xf numFmtId="0" fontId="6" fillId="9" borderId="6" xfId="3" applyFont="1" applyFill="1" applyBorder="1" applyAlignment="1" applyProtection="1">
      <alignment vertical="center" wrapText="1"/>
      <protection hidden="1"/>
    </xf>
    <xf numFmtId="0" fontId="6" fillId="9" borderId="0" xfId="3" applyFont="1" applyFill="1" applyBorder="1" applyAlignment="1" applyProtection="1">
      <alignment vertical="center" wrapText="1"/>
      <protection hidden="1"/>
    </xf>
    <xf numFmtId="0" fontId="9" fillId="9" borderId="8" xfId="3" applyFont="1" applyFill="1" applyBorder="1" applyAlignment="1" applyProtection="1">
      <alignment horizontal="left" vertical="center" wrapText="1"/>
      <protection hidden="1"/>
    </xf>
    <xf numFmtId="0" fontId="7" fillId="9" borderId="0" xfId="3" applyFont="1" applyFill="1" applyBorder="1" applyAlignment="1" applyProtection="1">
      <alignment horizontal="center" vertical="center"/>
      <protection hidden="1"/>
    </xf>
    <xf numFmtId="0" fontId="9" fillId="9" borderId="8" xfId="3" applyFont="1" applyFill="1" applyBorder="1" applyAlignment="1" applyProtection="1">
      <alignment vertical="center" wrapText="1"/>
      <protection hidden="1"/>
    </xf>
    <xf numFmtId="0" fontId="6" fillId="9" borderId="0" xfId="3" applyFont="1" applyFill="1" applyBorder="1" applyAlignment="1" applyProtection="1">
      <alignment horizontal="right" vertical="center"/>
      <protection hidden="1"/>
    </xf>
    <xf numFmtId="4" fontId="6" fillId="10" borderId="0" xfId="3" applyNumberFormat="1" applyFont="1" applyFill="1" applyBorder="1" applyAlignment="1" applyProtection="1">
      <alignment horizontal="right" vertical="center"/>
      <protection hidden="1"/>
    </xf>
    <xf numFmtId="0" fontId="9" fillId="9" borderId="10" xfId="3" applyFont="1" applyFill="1" applyBorder="1" applyAlignment="1" applyProtection="1">
      <alignment vertical="center" wrapText="1"/>
      <protection hidden="1"/>
    </xf>
    <xf numFmtId="0" fontId="8" fillId="10" borderId="11" xfId="3" applyFont="1" applyFill="1" applyBorder="1" applyAlignment="1" applyProtection="1">
      <alignment vertical="center" wrapText="1"/>
      <protection hidden="1"/>
    </xf>
    <xf numFmtId="0" fontId="6" fillId="9" borderId="11" xfId="3" applyFont="1" applyFill="1" applyBorder="1" applyAlignment="1" applyProtection="1">
      <alignment vertical="center" wrapText="1"/>
      <protection hidden="1"/>
    </xf>
    <xf numFmtId="0" fontId="6" fillId="9" borderId="12" xfId="3" applyFont="1" applyFill="1" applyBorder="1" applyAlignment="1" applyProtection="1">
      <alignment vertical="center" wrapText="1"/>
      <protection hidden="1"/>
    </xf>
    <xf numFmtId="0" fontId="6" fillId="0" borderId="17" xfId="3" applyFont="1" applyBorder="1" applyAlignment="1" applyProtection="1">
      <alignment horizontal="left" vertical="center"/>
      <protection hidden="1"/>
    </xf>
    <xf numFmtId="0" fontId="6" fillId="0" borderId="16" xfId="3" applyFont="1" applyBorder="1" applyAlignment="1" applyProtection="1">
      <alignment horizontal="left" vertical="center"/>
      <protection hidden="1"/>
    </xf>
    <xf numFmtId="0" fontId="9" fillId="0" borderId="16" xfId="3" applyFont="1" applyBorder="1" applyAlignment="1" applyProtection="1">
      <alignment horizontal="left" vertical="center"/>
      <protection hidden="1"/>
    </xf>
    <xf numFmtId="0" fontId="9" fillId="0" borderId="16" xfId="3" applyFont="1" applyBorder="1" applyAlignment="1" applyProtection="1">
      <alignment horizontal="center" vertical="center"/>
      <protection hidden="1"/>
    </xf>
    <xf numFmtId="9" fontId="6" fillId="0" borderId="16" xfId="3" applyNumberFormat="1" applyFont="1" applyBorder="1" applyAlignment="1" applyProtection="1">
      <alignment horizontal="left" vertical="center"/>
      <protection hidden="1"/>
    </xf>
    <xf numFmtId="0" fontId="9" fillId="0" borderId="16" xfId="3" applyFont="1" applyBorder="1" applyAlignment="1" applyProtection="1">
      <alignment vertical="center"/>
      <protection hidden="1"/>
    </xf>
    <xf numFmtId="2" fontId="6" fillId="13" borderId="16" xfId="3" quotePrefix="1" applyNumberFormat="1" applyFont="1" applyFill="1" applyBorder="1" applyAlignment="1" applyProtection="1">
      <alignment wrapText="1"/>
      <protection hidden="1"/>
    </xf>
    <xf numFmtId="9" fontId="6" fillId="0" borderId="16" xfId="4" applyFont="1" applyBorder="1" applyAlignment="1" applyProtection="1">
      <alignment horizontal="center"/>
      <protection hidden="1"/>
    </xf>
    <xf numFmtId="0" fontId="6" fillId="9" borderId="8" xfId="3" applyFont="1" applyFill="1" applyBorder="1" applyAlignment="1" applyProtection="1">
      <alignment horizontal="center"/>
      <protection hidden="1"/>
    </xf>
    <xf numFmtId="0" fontId="6" fillId="9" borderId="0" xfId="3" applyFont="1" applyFill="1" applyBorder="1" applyAlignment="1" applyProtection="1">
      <alignment horizontal="center"/>
      <protection hidden="1"/>
    </xf>
    <xf numFmtId="0" fontId="6" fillId="9" borderId="9" xfId="3" applyFont="1" applyFill="1" applyBorder="1" applyAlignment="1" applyProtection="1">
      <alignment horizontal="center"/>
      <protection hidden="1"/>
    </xf>
    <xf numFmtId="0" fontId="12" fillId="14" borderId="16" xfId="3" applyFont="1" applyFill="1" applyBorder="1" applyAlignment="1" applyProtection="1">
      <alignment horizontal="left" vertical="center"/>
      <protection hidden="1"/>
    </xf>
    <xf numFmtId="9" fontId="6" fillId="11" borderId="16" xfId="3" applyNumberFormat="1" applyFont="1" applyFill="1" applyBorder="1" applyAlignment="1" applyProtection="1">
      <alignment horizontal="left" vertical="center"/>
      <protection hidden="1"/>
    </xf>
    <xf numFmtId="10" fontId="6" fillId="0" borderId="16" xfId="4" applyNumberFormat="1" applyFont="1" applyBorder="1" applyAlignment="1" applyProtection="1">
      <alignment horizontal="center"/>
      <protection hidden="1"/>
    </xf>
    <xf numFmtId="0" fontId="13" fillId="0" borderId="17" xfId="3" applyFont="1" applyBorder="1" applyAlignment="1" applyProtection="1">
      <alignment horizontal="left" vertical="center"/>
      <protection hidden="1"/>
    </xf>
    <xf numFmtId="0" fontId="13" fillId="14" borderId="16" xfId="3" applyFont="1" applyFill="1" applyBorder="1" applyAlignment="1" applyProtection="1">
      <alignment horizontal="left" vertical="center"/>
      <protection hidden="1"/>
    </xf>
    <xf numFmtId="9" fontId="13" fillId="11" borderId="16" xfId="3" applyNumberFormat="1" applyFont="1" applyFill="1" applyBorder="1" applyAlignment="1" applyProtection="1">
      <alignment horizontal="left" vertical="center"/>
      <protection hidden="1"/>
    </xf>
    <xf numFmtId="0" fontId="6" fillId="9" borderId="9" xfId="3" applyFont="1" applyFill="1" applyBorder="1" applyProtection="1">
      <protection hidden="1"/>
    </xf>
    <xf numFmtId="9" fontId="13" fillId="9" borderId="16" xfId="3" applyNumberFormat="1" applyFont="1" applyFill="1" applyBorder="1" applyAlignment="1" applyProtection="1">
      <alignment horizontal="left" vertical="center"/>
      <protection hidden="1"/>
    </xf>
    <xf numFmtId="0" fontId="14" fillId="0" borderId="16" xfId="3" applyFont="1" applyBorder="1" applyAlignment="1" applyProtection="1">
      <alignment vertical="center"/>
      <protection hidden="1"/>
    </xf>
    <xf numFmtId="9" fontId="6" fillId="9" borderId="16" xfId="3" applyNumberFormat="1" applyFont="1" applyFill="1" applyBorder="1" applyAlignment="1" applyProtection="1">
      <alignment horizontal="left" vertical="center"/>
      <protection hidden="1"/>
    </xf>
    <xf numFmtId="0" fontId="12" fillId="0" borderId="16" xfId="3" applyFont="1" applyBorder="1" applyAlignment="1" applyProtection="1">
      <alignment horizontal="left" vertical="center"/>
      <protection hidden="1"/>
    </xf>
    <xf numFmtId="0" fontId="13" fillId="9" borderId="17" xfId="3" applyFont="1" applyFill="1" applyBorder="1" applyAlignment="1" applyProtection="1">
      <alignment horizontal="left" vertical="center"/>
      <protection hidden="1"/>
    </xf>
    <xf numFmtId="0" fontId="13" fillId="9" borderId="16" xfId="3" applyFont="1" applyFill="1" applyBorder="1" applyAlignment="1" applyProtection="1">
      <alignment horizontal="left" vertical="center"/>
      <protection hidden="1"/>
    </xf>
    <xf numFmtId="0" fontId="9" fillId="9" borderId="16" xfId="3" applyFont="1" applyFill="1" applyBorder="1" applyAlignment="1" applyProtection="1">
      <alignment vertical="center"/>
      <protection hidden="1"/>
    </xf>
    <xf numFmtId="2" fontId="6" fillId="9" borderId="16" xfId="3" quotePrefix="1" applyNumberFormat="1" applyFont="1" applyFill="1" applyBorder="1" applyAlignment="1" applyProtection="1">
      <alignment wrapText="1"/>
      <protection hidden="1"/>
    </xf>
    <xf numFmtId="10" fontId="6" fillId="9" borderId="16" xfId="4" applyNumberFormat="1" applyFont="1" applyFill="1" applyBorder="1" applyAlignment="1" applyProtection="1">
      <alignment horizontal="center"/>
      <protection hidden="1"/>
    </xf>
    <xf numFmtId="0" fontId="13" fillId="0" borderId="16" xfId="3" applyFont="1" applyBorder="1" applyAlignment="1" applyProtection="1">
      <alignment horizontal="left" vertical="center"/>
      <protection hidden="1"/>
    </xf>
    <xf numFmtId="9" fontId="13" fillId="0" borderId="16" xfId="3" applyNumberFormat="1" applyFont="1" applyBorder="1" applyAlignment="1" applyProtection="1">
      <alignment horizontal="left" vertical="center"/>
      <protection hidden="1"/>
    </xf>
    <xf numFmtId="0" fontId="9" fillId="9" borderId="0" xfId="3" applyFont="1" applyFill="1" applyBorder="1" applyAlignment="1" applyProtection="1">
      <alignment vertical="center" wrapText="1"/>
      <protection hidden="1"/>
    </xf>
    <xf numFmtId="0" fontId="9" fillId="9" borderId="9" xfId="3" applyFont="1" applyFill="1" applyBorder="1" applyAlignment="1" applyProtection="1">
      <alignment vertical="center" wrapText="1"/>
      <protection hidden="1"/>
    </xf>
    <xf numFmtId="2" fontId="9" fillId="13" borderId="16" xfId="3" quotePrefix="1" applyNumberFormat="1" applyFont="1" applyFill="1" applyBorder="1" applyAlignment="1" applyProtection="1">
      <alignment wrapText="1"/>
      <protection hidden="1"/>
    </xf>
    <xf numFmtId="10" fontId="9" fillId="0" borderId="17" xfId="4" applyNumberFormat="1" applyFont="1" applyBorder="1" applyAlignment="1" applyProtection="1">
      <alignment horizontal="center"/>
      <protection hidden="1"/>
    </xf>
    <xf numFmtId="0" fontId="6" fillId="9" borderId="11" xfId="3" applyFont="1" applyFill="1" applyBorder="1" applyProtection="1">
      <protection hidden="1"/>
    </xf>
    <xf numFmtId="0" fontId="6" fillId="9" borderId="12" xfId="3" applyFont="1" applyFill="1" applyBorder="1" applyProtection="1">
      <protection hidden="1"/>
    </xf>
    <xf numFmtId="0" fontId="9" fillId="0" borderId="21" xfId="3" applyFont="1" applyBorder="1" applyAlignment="1" applyProtection="1">
      <alignment horizontal="center" vertical="center" wrapText="1"/>
      <protection hidden="1"/>
    </xf>
    <xf numFmtId="0" fontId="6" fillId="0" borderId="22" xfId="3" applyFont="1" applyBorder="1" applyAlignment="1" applyProtection="1">
      <alignment horizontal="center" vertical="center" wrapText="1"/>
      <protection hidden="1"/>
    </xf>
    <xf numFmtId="0" fontId="6" fillId="0" borderId="23" xfId="3" applyFont="1" applyBorder="1" applyAlignment="1" applyProtection="1">
      <alignment horizontal="center" vertical="center" wrapText="1"/>
      <protection hidden="1"/>
    </xf>
    <xf numFmtId="0" fontId="6" fillId="0" borderId="24" xfId="3" applyFont="1" applyBorder="1" applyAlignment="1" applyProtection="1">
      <alignment vertical="center" wrapText="1"/>
      <protection hidden="1"/>
    </xf>
    <xf numFmtId="2" fontId="6" fillId="0" borderId="25" xfId="3" applyNumberFormat="1" applyFont="1" applyBorder="1" applyAlignment="1" applyProtection="1">
      <alignment horizontal="center" vertical="top" wrapText="1"/>
      <protection hidden="1"/>
    </xf>
    <xf numFmtId="2" fontId="6" fillId="0" borderId="26" xfId="3" applyNumberFormat="1" applyFont="1" applyBorder="1" applyAlignment="1" applyProtection="1">
      <alignment horizontal="center" vertical="top" wrapText="1"/>
      <protection hidden="1"/>
    </xf>
    <xf numFmtId="0" fontId="6" fillId="9" borderId="12" xfId="3" applyFont="1" applyFill="1" applyBorder="1" applyAlignment="1" applyProtection="1">
      <alignment vertical="center"/>
      <protection hidden="1"/>
    </xf>
    <xf numFmtId="0" fontId="9" fillId="15" borderId="16" xfId="3" applyFont="1" applyFill="1" applyBorder="1" applyAlignment="1" applyProtection="1">
      <alignment horizontal="center" vertical="center" wrapText="1"/>
      <protection hidden="1"/>
    </xf>
    <xf numFmtId="0" fontId="6" fillId="0" borderId="33" xfId="3" applyFont="1" applyBorder="1" applyAlignment="1" applyProtection="1">
      <alignment wrapText="1"/>
      <protection hidden="1"/>
    </xf>
    <xf numFmtId="2" fontId="6" fillId="0" borderId="34" xfId="3" applyNumberFormat="1" applyFont="1" applyBorder="1" applyAlignment="1" applyProtection="1">
      <alignment wrapText="1"/>
      <protection hidden="1"/>
    </xf>
    <xf numFmtId="2" fontId="6" fillId="13" borderId="35" xfId="3" applyNumberFormat="1" applyFont="1" applyFill="1" applyBorder="1" applyAlignment="1" applyProtection="1">
      <alignment wrapText="1"/>
      <protection hidden="1"/>
    </xf>
    <xf numFmtId="2" fontId="6" fillId="0" borderId="36" xfId="3" applyNumberFormat="1" applyFont="1" applyBorder="1" applyAlignment="1" applyProtection="1">
      <alignment wrapText="1"/>
      <protection hidden="1"/>
    </xf>
    <xf numFmtId="0" fontId="9" fillId="0" borderId="33" xfId="3" applyFont="1" applyBorder="1" applyAlignment="1" applyProtection="1">
      <alignment wrapText="1"/>
      <protection hidden="1"/>
    </xf>
    <xf numFmtId="2" fontId="9" fillId="0" borderId="36" xfId="3" applyNumberFormat="1" applyFont="1" applyBorder="1" applyAlignment="1" applyProtection="1">
      <alignment wrapText="1"/>
      <protection hidden="1"/>
    </xf>
    <xf numFmtId="2" fontId="9" fillId="0" borderId="35" xfId="3" applyNumberFormat="1" applyFont="1" applyBorder="1" applyAlignment="1" applyProtection="1">
      <alignment wrapText="1"/>
      <protection hidden="1"/>
    </xf>
    <xf numFmtId="0" fontId="9" fillId="0" borderId="37" xfId="3" applyFont="1" applyBorder="1" applyAlignment="1" applyProtection="1">
      <alignment wrapText="1"/>
      <protection hidden="1"/>
    </xf>
    <xf numFmtId="2" fontId="9" fillId="0" borderId="38" xfId="3" applyNumberFormat="1" applyFont="1" applyBorder="1" applyAlignment="1" applyProtection="1">
      <alignment wrapText="1"/>
      <protection hidden="1"/>
    </xf>
    <xf numFmtId="2" fontId="9" fillId="0" borderId="39" xfId="3" applyNumberFormat="1" applyFont="1" applyBorder="1" applyAlignment="1" applyProtection="1">
      <alignment wrapText="1"/>
      <protection hidden="1"/>
    </xf>
    <xf numFmtId="10" fontId="6" fillId="0" borderId="0" xfId="4" applyNumberFormat="1" applyFont="1" applyProtection="1">
      <protection hidden="1"/>
    </xf>
    <xf numFmtId="2" fontId="6" fillId="0" borderId="0" xfId="3" applyNumberFormat="1" applyFont="1" applyProtection="1">
      <protection hidden="1"/>
    </xf>
    <xf numFmtId="0" fontId="6" fillId="9" borderId="0" xfId="3" applyFont="1" applyFill="1" applyAlignment="1" applyProtection="1">
      <alignment vertical="center"/>
      <protection hidden="1"/>
    </xf>
    <xf numFmtId="10" fontId="9" fillId="0" borderId="16" xfId="4" applyNumberFormat="1" applyFont="1" applyBorder="1" applyAlignment="1" applyProtection="1">
      <alignment horizontal="center"/>
      <protection hidden="1"/>
    </xf>
    <xf numFmtId="0" fontId="6" fillId="0" borderId="0" xfId="3" applyFont="1" applyAlignment="1" applyProtection="1">
      <alignment horizontal="center" vertical="center"/>
      <protection hidden="1"/>
    </xf>
    <xf numFmtId="2" fontId="12" fillId="14" borderId="0" xfId="3" applyNumberFormat="1" applyFont="1" applyFill="1" applyAlignment="1" applyProtection="1">
      <alignment horizontal="center" vertical="center"/>
      <protection hidden="1"/>
    </xf>
    <xf numFmtId="10" fontId="6" fillId="11" borderId="0" xfId="3" applyNumberFormat="1" applyFont="1" applyFill="1" applyAlignment="1" applyProtection="1">
      <alignment horizontal="center" vertical="center"/>
      <protection hidden="1"/>
    </xf>
    <xf numFmtId="0" fontId="12" fillId="14" borderId="0" xfId="3" applyFont="1" applyFill="1" applyAlignment="1" applyProtection="1">
      <alignment horizontal="center" vertical="center"/>
      <protection hidden="1"/>
    </xf>
    <xf numFmtId="10" fontId="6" fillId="9" borderId="0" xfId="3" applyNumberFormat="1" applyFont="1" applyFill="1" applyAlignment="1" applyProtection="1">
      <alignment horizontal="center" vertical="center"/>
      <protection hidden="1"/>
    </xf>
    <xf numFmtId="0" fontId="12" fillId="0" borderId="0" xfId="3" applyFont="1" applyAlignment="1" applyProtection="1">
      <alignment horizontal="center" vertical="center"/>
      <protection hidden="1"/>
    </xf>
    <xf numFmtId="10" fontId="6" fillId="0" borderId="0" xfId="3" applyNumberFormat="1" applyFont="1" applyAlignment="1" applyProtection="1">
      <alignment horizontal="center" vertical="center"/>
      <protection hidden="1"/>
    </xf>
    <xf numFmtId="0" fontId="6" fillId="9" borderId="8" xfId="3" applyFont="1" applyFill="1" applyBorder="1" applyAlignment="1" applyProtection="1">
      <alignment horizontal="justify" vertical="center"/>
      <protection hidden="1"/>
    </xf>
    <xf numFmtId="0" fontId="6" fillId="9" borderId="8" xfId="3" applyFont="1" applyFill="1" applyBorder="1" applyAlignment="1" applyProtection="1">
      <alignment horizontal="left" vertical="center"/>
      <protection hidden="1"/>
    </xf>
    <xf numFmtId="0" fontId="6" fillId="9" borderId="0" xfId="3" applyFont="1" applyFill="1" applyAlignment="1" applyProtection="1">
      <alignment horizontal="left" vertical="center"/>
      <protection hidden="1"/>
    </xf>
    <xf numFmtId="0" fontId="17" fillId="16" borderId="8" xfId="3" applyFont="1" applyFill="1" applyBorder="1" applyAlignment="1" applyProtection="1">
      <alignment vertical="center"/>
      <protection hidden="1"/>
    </xf>
    <xf numFmtId="0" fontId="17" fillId="16" borderId="0" xfId="3" applyFont="1" applyFill="1" applyAlignment="1" applyProtection="1">
      <alignment vertical="center"/>
      <protection hidden="1"/>
    </xf>
    <xf numFmtId="0" fontId="17" fillId="16" borderId="9" xfId="3" applyFont="1" applyFill="1" applyBorder="1" applyAlignment="1" applyProtection="1">
      <alignment vertical="center"/>
      <protection hidden="1"/>
    </xf>
    <xf numFmtId="0" fontId="17" fillId="16" borderId="0" xfId="3" applyFont="1" applyFill="1" applyAlignment="1" applyProtection="1">
      <alignment vertical="center" wrapText="1"/>
      <protection hidden="1"/>
    </xf>
    <xf numFmtId="0" fontId="17" fillId="16" borderId="9" xfId="3" applyFont="1" applyFill="1" applyBorder="1" applyAlignment="1" applyProtection="1">
      <alignment vertical="center" wrapText="1"/>
      <protection hidden="1"/>
    </xf>
    <xf numFmtId="0" fontId="9" fillId="0" borderId="0" xfId="3" applyFont="1" applyProtection="1">
      <protection hidden="1"/>
    </xf>
    <xf numFmtId="0" fontId="6" fillId="9" borderId="10" xfId="3" applyFont="1" applyFill="1" applyBorder="1" applyAlignment="1" applyProtection="1">
      <alignment vertical="center"/>
      <protection hidden="1"/>
    </xf>
    <xf numFmtId="0" fontId="6" fillId="9" borderId="11" xfId="3" applyFont="1" applyFill="1" applyBorder="1" applyAlignment="1" applyProtection="1">
      <alignment vertical="center"/>
      <protection hidden="1"/>
    </xf>
    <xf numFmtId="9" fontId="6" fillId="0" borderId="0" xfId="3" applyNumberFormat="1" applyFont="1" applyAlignment="1" applyProtection="1">
      <alignment horizontal="center" vertical="center"/>
      <protection hidden="1"/>
    </xf>
    <xf numFmtId="0" fontId="3" fillId="0" borderId="16" xfId="2" applyFont="1" applyBorder="1" applyAlignment="1">
      <alignment horizontal="left" vertical="top"/>
    </xf>
    <xf numFmtId="0" fontId="3" fillId="0" borderId="16" xfId="2" applyFont="1" applyBorder="1" applyAlignment="1">
      <alignment horizontal="center" vertical="top"/>
    </xf>
    <xf numFmtId="0" fontId="3" fillId="0" borderId="16" xfId="2" applyFont="1" applyBorder="1" applyAlignment="1">
      <alignment horizontal="right" vertical="top"/>
    </xf>
    <xf numFmtId="0" fontId="4" fillId="0" borderId="16" xfId="2" applyFont="1" applyBorder="1" applyAlignment="1">
      <alignment horizontal="left" vertical="top"/>
    </xf>
    <xf numFmtId="0" fontId="4" fillId="0" borderId="16" xfId="2" applyFont="1" applyBorder="1" applyAlignment="1">
      <alignment horizontal="left" vertical="top" wrapText="1"/>
    </xf>
    <xf numFmtId="0" fontId="4" fillId="0" borderId="16" xfId="2" applyFont="1" applyBorder="1" applyAlignment="1">
      <alignment horizontal="center" vertical="top"/>
    </xf>
    <xf numFmtId="0" fontId="4" fillId="7" borderId="16" xfId="2" applyFont="1" applyFill="1" applyBorder="1" applyAlignment="1">
      <alignment horizontal="left" vertical="top"/>
    </xf>
    <xf numFmtId="0" fontId="4" fillId="7" borderId="16" xfId="2" applyFont="1" applyFill="1" applyBorder="1" applyAlignment="1">
      <alignment horizontal="center" vertical="top" wrapText="1"/>
    </xf>
    <xf numFmtId="0" fontId="4" fillId="7" borderId="16" xfId="2" applyFont="1" applyFill="1" applyBorder="1" applyAlignment="1">
      <alignment horizontal="center" vertical="top"/>
    </xf>
    <xf numFmtId="0" fontId="4" fillId="7" borderId="16" xfId="2" applyFont="1" applyFill="1" applyBorder="1" applyAlignment="1">
      <alignment horizontal="right" vertical="top"/>
    </xf>
    <xf numFmtId="0" fontId="4" fillId="0" borderId="16" xfId="2" applyFont="1" applyBorder="1" applyAlignment="1">
      <alignment horizontal="right" vertical="top"/>
    </xf>
    <xf numFmtId="0" fontId="4" fillId="8" borderId="16" xfId="2" applyFont="1" applyFill="1" applyBorder="1" applyAlignment="1">
      <alignment horizontal="left" vertical="top"/>
    </xf>
    <xf numFmtId="0" fontId="4" fillId="8" borderId="16" xfId="2" applyFont="1" applyFill="1" applyBorder="1" applyAlignment="1">
      <alignment horizontal="center" vertical="top"/>
    </xf>
    <xf numFmtId="0" fontId="4" fillId="8" borderId="16" xfId="2" applyFont="1" applyFill="1" applyBorder="1" applyAlignment="1">
      <alignment horizontal="right" vertical="top"/>
    </xf>
    <xf numFmtId="0" fontId="4" fillId="0" borderId="16" xfId="2" applyFont="1" applyBorder="1" applyAlignment="1">
      <alignment horizontal="center" vertical="top" wrapText="1"/>
    </xf>
    <xf numFmtId="0" fontId="4" fillId="7" borderId="16" xfId="2" applyFont="1" applyFill="1" applyBorder="1" applyAlignment="1">
      <alignment horizontal="left" vertical="top" wrapText="1"/>
    </xf>
    <xf numFmtId="0" fontId="4" fillId="8" borderId="16" xfId="2" applyFont="1" applyFill="1" applyBorder="1" applyAlignment="1">
      <alignment horizontal="left" vertical="top" wrapText="1"/>
    </xf>
    <xf numFmtId="0" fontId="4" fillId="8" borderId="16" xfId="2" applyFont="1" applyFill="1" applyBorder="1" applyAlignment="1">
      <alignment horizontal="center" vertical="top" wrapText="1"/>
    </xf>
    <xf numFmtId="43" fontId="4" fillId="8" borderId="16" xfId="2" applyNumberFormat="1" applyFont="1" applyFill="1" applyBorder="1" applyAlignment="1">
      <alignment horizontal="left" vertical="top" wrapText="1"/>
    </xf>
    <xf numFmtId="43" fontId="4" fillId="7" borderId="16" xfId="2" applyNumberFormat="1" applyFont="1" applyFill="1" applyBorder="1" applyAlignment="1">
      <alignment horizontal="left" vertical="top" wrapText="1"/>
    </xf>
    <xf numFmtId="43" fontId="4" fillId="0" borderId="16" xfId="2" applyNumberFormat="1" applyFont="1" applyBorder="1" applyAlignment="1">
      <alignment horizontal="left" vertical="top" wrapText="1"/>
    </xf>
    <xf numFmtId="43" fontId="4" fillId="7" borderId="16" xfId="2" applyNumberFormat="1" applyFont="1" applyFill="1" applyBorder="1" applyAlignment="1">
      <alignment horizontal="right" vertical="top" wrapText="1"/>
    </xf>
    <xf numFmtId="43" fontId="4" fillId="0" borderId="16" xfId="2" applyNumberFormat="1" applyFont="1" applyBorder="1" applyAlignment="1">
      <alignment horizontal="right" vertical="top" wrapText="1"/>
    </xf>
    <xf numFmtId="43" fontId="4" fillId="8" borderId="16" xfId="2" applyNumberFormat="1" applyFont="1" applyFill="1" applyBorder="1" applyAlignment="1">
      <alignment horizontal="right" vertical="top" wrapText="1"/>
    </xf>
    <xf numFmtId="0" fontId="4" fillId="8" borderId="16" xfId="2" applyFont="1" applyFill="1" applyBorder="1" applyAlignment="1">
      <alignment horizontal="right" vertical="top" wrapText="1"/>
    </xf>
    <xf numFmtId="0" fontId="4" fillId="7" borderId="16" xfId="2" applyFont="1" applyFill="1" applyBorder="1" applyAlignment="1">
      <alignment horizontal="right" vertical="top" wrapText="1"/>
    </xf>
    <xf numFmtId="0" fontId="4" fillId="0" borderId="16" xfId="2" applyFont="1" applyBorder="1" applyAlignment="1">
      <alignment horizontal="right" vertical="top" wrapText="1"/>
    </xf>
    <xf numFmtId="0" fontId="4" fillId="0" borderId="16" xfId="2" applyFont="1" applyBorder="1"/>
    <xf numFmtId="43" fontId="4" fillId="8" borderId="0" xfId="2" applyNumberFormat="1" applyFont="1" applyFill="1" applyBorder="1" applyAlignment="1">
      <alignment horizontal="left" vertical="top" wrapText="1"/>
    </xf>
    <xf numFmtId="43" fontId="4" fillId="7" borderId="0" xfId="2" applyNumberFormat="1" applyFont="1" applyFill="1" applyBorder="1" applyAlignment="1">
      <alignment horizontal="left" vertical="top" wrapText="1"/>
    </xf>
    <xf numFmtId="43" fontId="4" fillId="0" borderId="0" xfId="2" applyNumberFormat="1" applyFont="1" applyBorder="1" applyAlignment="1">
      <alignment horizontal="left" vertical="top" wrapText="1"/>
    </xf>
    <xf numFmtId="43" fontId="4" fillId="7" borderId="0" xfId="2" applyNumberFormat="1" applyFont="1" applyFill="1" applyBorder="1" applyAlignment="1">
      <alignment horizontal="right" vertical="top" wrapText="1"/>
    </xf>
    <xf numFmtId="43" fontId="4" fillId="8" borderId="0" xfId="2" applyNumberFormat="1" applyFont="1" applyFill="1" applyBorder="1" applyAlignment="1">
      <alignment horizontal="right" vertical="top" wrapText="1"/>
    </xf>
    <xf numFmtId="43" fontId="4" fillId="0" borderId="0" xfId="2" applyNumberFormat="1" applyFont="1" applyBorder="1" applyAlignment="1">
      <alignment horizontal="right" vertical="top" wrapText="1"/>
    </xf>
    <xf numFmtId="0" fontId="9" fillId="12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9" fillId="12" borderId="0" xfId="0" applyFont="1" applyFill="1" applyAlignment="1">
      <alignment horizontal="left" vertical="top" wrapText="1"/>
    </xf>
    <xf numFmtId="0" fontId="6" fillId="11" borderId="0" xfId="0" applyFont="1" applyFill="1" applyAlignment="1">
      <alignment vertical="center"/>
    </xf>
    <xf numFmtId="0" fontId="9" fillId="11" borderId="0" xfId="0" applyFont="1" applyFill="1" applyAlignment="1">
      <alignment vertical="top" wrapText="1"/>
    </xf>
    <xf numFmtId="0" fontId="9" fillId="12" borderId="0" xfId="0" applyFont="1" applyFill="1" applyAlignment="1">
      <alignment vertical="top" wrapText="1"/>
    </xf>
    <xf numFmtId="0" fontId="6" fillId="0" borderId="0" xfId="0" applyFont="1" applyAlignment="1">
      <alignment vertical="top"/>
    </xf>
    <xf numFmtId="0" fontId="9" fillId="12" borderId="10" xfId="0" applyFont="1" applyFill="1" applyBorder="1" applyAlignment="1">
      <alignment horizontal="left" vertical="top" wrapText="1"/>
    </xf>
    <xf numFmtId="0" fontId="6" fillId="11" borderId="0" xfId="0" applyFont="1" applyFill="1" applyAlignment="1">
      <alignment vertical="top"/>
    </xf>
    <xf numFmtId="2" fontId="6" fillId="11" borderId="0" xfId="0" applyNumberFormat="1" applyFont="1" applyFill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11" borderId="0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left" vertical="top"/>
    </xf>
    <xf numFmtId="0" fontId="3" fillId="0" borderId="16" xfId="2" applyFont="1" applyBorder="1" applyAlignment="1">
      <alignment horizontal="left" vertical="top" wrapText="1"/>
    </xf>
    <xf numFmtId="0" fontId="3" fillId="2" borderId="1" xfId="2" applyFont="1" applyFill="1" applyBorder="1" applyAlignment="1">
      <alignment horizontal="right" vertical="top"/>
    </xf>
    <xf numFmtId="0" fontId="9" fillId="9" borderId="8" xfId="3" applyFont="1" applyFill="1" applyBorder="1" applyAlignment="1" applyProtection="1">
      <alignment horizontal="center" vertical="center" wrapText="1"/>
      <protection hidden="1"/>
    </xf>
    <xf numFmtId="0" fontId="9" fillId="9" borderId="0" xfId="3" applyFont="1" applyFill="1" applyBorder="1" applyAlignment="1" applyProtection="1">
      <alignment horizontal="center" vertical="center" wrapText="1"/>
      <protection hidden="1"/>
    </xf>
    <xf numFmtId="0" fontId="9" fillId="9" borderId="9" xfId="3" applyFont="1" applyFill="1" applyBorder="1" applyAlignment="1" applyProtection="1">
      <alignment horizontal="center" vertical="center" wrapText="1"/>
      <protection hidden="1"/>
    </xf>
    <xf numFmtId="0" fontId="10" fillId="9" borderId="8" xfId="3" applyFont="1" applyFill="1" applyBorder="1" applyAlignment="1" applyProtection="1">
      <alignment horizontal="center" vertical="center" wrapText="1"/>
      <protection hidden="1"/>
    </xf>
    <xf numFmtId="0" fontId="10" fillId="9" borderId="0" xfId="3" applyFont="1" applyFill="1" applyBorder="1" applyAlignment="1" applyProtection="1">
      <alignment horizontal="center" vertical="center" wrapText="1"/>
      <protection hidden="1"/>
    </xf>
    <xf numFmtId="0" fontId="10" fillId="9" borderId="9" xfId="3" applyFont="1" applyFill="1" applyBorder="1" applyAlignment="1" applyProtection="1">
      <alignment horizontal="center" vertical="center" wrapText="1"/>
      <protection hidden="1"/>
    </xf>
    <xf numFmtId="0" fontId="10" fillId="9" borderId="8" xfId="3" applyFont="1" applyFill="1" applyBorder="1" applyAlignment="1" applyProtection="1">
      <alignment horizontal="center" vertical="center"/>
      <protection hidden="1"/>
    </xf>
    <xf numFmtId="0" fontId="10" fillId="9" borderId="0" xfId="3" applyFont="1" applyFill="1" applyBorder="1" applyAlignment="1" applyProtection="1">
      <alignment horizontal="center" vertical="center"/>
      <protection hidden="1"/>
    </xf>
    <xf numFmtId="0" fontId="10" fillId="9" borderId="9" xfId="3" applyFont="1" applyFill="1" applyBorder="1" applyAlignment="1" applyProtection="1">
      <alignment horizontal="center" vertical="center"/>
      <protection hidden="1"/>
    </xf>
    <xf numFmtId="0" fontId="4" fillId="0" borderId="2" xfId="2" applyFont="1" applyBorder="1" applyAlignment="1">
      <alignment horizontal="left" vertical="top"/>
    </xf>
    <xf numFmtId="0" fontId="4" fillId="0" borderId="4" xfId="2" applyFont="1" applyBorder="1" applyAlignment="1">
      <alignment horizontal="left" vertical="top"/>
    </xf>
    <xf numFmtId="0" fontId="4" fillId="0" borderId="3" xfId="2" applyFont="1" applyBorder="1" applyAlignment="1">
      <alignment horizontal="left" vertical="top"/>
    </xf>
    <xf numFmtId="0" fontId="4" fillId="0" borderId="0" xfId="2" applyFont="1"/>
    <xf numFmtId="0" fontId="3" fillId="0" borderId="1" xfId="2" applyFont="1" applyBorder="1" applyAlignment="1">
      <alignment horizontal="left" vertical="top"/>
    </xf>
    <xf numFmtId="43" fontId="3" fillId="0" borderId="1" xfId="2" applyNumberFormat="1" applyFont="1" applyBorder="1" applyAlignment="1">
      <alignment horizontal="right" vertical="top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left" vertical="center" wrapText="1"/>
    </xf>
    <xf numFmtId="0" fontId="9" fillId="12" borderId="6" xfId="0" applyFont="1" applyFill="1" applyBorder="1" applyAlignment="1">
      <alignment horizontal="left" vertical="top" wrapText="1"/>
    </xf>
    <xf numFmtId="0" fontId="9" fillId="12" borderId="11" xfId="0" applyFont="1" applyFill="1" applyBorder="1" applyAlignment="1">
      <alignment horizontal="left" vertical="top" wrapText="1"/>
    </xf>
    <xf numFmtId="0" fontId="9" fillId="12" borderId="13" xfId="0" applyFont="1" applyFill="1" applyBorder="1" applyAlignment="1">
      <alignment horizontal="center" wrapText="1"/>
    </xf>
    <xf numFmtId="0" fontId="6" fillId="0" borderId="14" xfId="0" applyFont="1" applyBorder="1" applyAlignment="1"/>
    <xf numFmtId="0" fontId="6" fillId="0" borderId="15" xfId="0" applyFont="1" applyBorder="1" applyAlignment="1"/>
    <xf numFmtId="0" fontId="9" fillId="9" borderId="8" xfId="3" applyFont="1" applyFill="1" applyBorder="1" applyAlignment="1" applyProtection="1">
      <alignment horizontal="center" vertical="center"/>
      <protection hidden="1"/>
    </xf>
    <xf numFmtId="0" fontId="9" fillId="9" borderId="0" xfId="3" applyFont="1" applyFill="1" applyBorder="1" applyAlignment="1" applyProtection="1">
      <alignment horizontal="center" vertical="center"/>
      <protection hidden="1"/>
    </xf>
    <xf numFmtId="0" fontId="9" fillId="9" borderId="9" xfId="3" applyFont="1" applyFill="1" applyBorder="1" applyAlignment="1" applyProtection="1">
      <alignment horizontal="center" vertical="center"/>
      <protection hidden="1"/>
    </xf>
    <xf numFmtId="0" fontId="6" fillId="9" borderId="0" xfId="3" applyFont="1" applyFill="1" applyBorder="1" applyAlignment="1" applyProtection="1">
      <alignment horizontal="left" vertical="top" wrapText="1"/>
      <protection hidden="1"/>
    </xf>
    <xf numFmtId="0" fontId="6" fillId="9" borderId="9" xfId="3" applyFont="1" applyFill="1" applyBorder="1" applyAlignment="1" applyProtection="1">
      <alignment horizontal="left" vertical="top" wrapText="1"/>
      <protection hidden="1"/>
    </xf>
    <xf numFmtId="0" fontId="4" fillId="4" borderId="1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top"/>
    </xf>
    <xf numFmtId="0" fontId="3" fillId="2" borderId="1" xfId="2" applyFont="1" applyFill="1" applyBorder="1" applyAlignment="1">
      <alignment horizontal="center" vertical="top" wrapText="1"/>
    </xf>
    <xf numFmtId="0" fontId="9" fillId="9" borderId="8" xfId="3" applyFont="1" applyFill="1" applyBorder="1" applyAlignment="1" applyProtection="1">
      <alignment horizontal="center"/>
      <protection hidden="1"/>
    </xf>
    <xf numFmtId="0" fontId="9" fillId="9" borderId="0" xfId="3" applyFont="1" applyFill="1" applyBorder="1" applyAlignment="1" applyProtection="1">
      <alignment horizontal="center"/>
      <protection hidden="1"/>
    </xf>
    <xf numFmtId="0" fontId="9" fillId="9" borderId="9" xfId="3" applyFont="1" applyFill="1" applyBorder="1" applyAlignment="1" applyProtection="1">
      <alignment horizontal="center"/>
      <protection hidden="1"/>
    </xf>
    <xf numFmtId="0" fontId="6" fillId="9" borderId="5" xfId="3" applyFont="1" applyFill="1" applyBorder="1" applyAlignment="1" applyProtection="1">
      <alignment horizontal="center"/>
      <protection hidden="1"/>
    </xf>
    <xf numFmtId="0" fontId="6" fillId="9" borderId="6" xfId="3" applyFont="1" applyFill="1" applyBorder="1" applyAlignment="1" applyProtection="1">
      <alignment horizontal="center"/>
      <protection hidden="1"/>
    </xf>
    <xf numFmtId="0" fontId="6" fillId="9" borderId="7" xfId="3" applyFont="1" applyFill="1" applyBorder="1" applyAlignment="1" applyProtection="1">
      <alignment horizontal="center"/>
      <protection hidden="1"/>
    </xf>
    <xf numFmtId="0" fontId="6" fillId="9" borderId="8" xfId="3" applyFont="1" applyFill="1" applyBorder="1" applyAlignment="1" applyProtection="1">
      <alignment horizontal="center"/>
      <protection hidden="1"/>
    </xf>
    <xf numFmtId="0" fontId="6" fillId="9" borderId="0" xfId="3" applyFont="1" applyFill="1" applyBorder="1" applyAlignment="1" applyProtection="1">
      <alignment horizontal="center"/>
      <protection hidden="1"/>
    </xf>
    <xf numFmtId="0" fontId="6" fillId="9" borderId="9" xfId="3" applyFont="1" applyFill="1" applyBorder="1" applyAlignment="1" applyProtection="1">
      <alignment horizontal="center"/>
      <protection hidden="1"/>
    </xf>
    <xf numFmtId="0" fontId="10" fillId="9" borderId="8" xfId="3" applyFont="1" applyFill="1" applyBorder="1" applyAlignment="1" applyProtection="1">
      <alignment horizontal="center"/>
      <protection hidden="1"/>
    </xf>
    <xf numFmtId="0" fontId="10" fillId="9" borderId="0" xfId="3" applyFont="1" applyFill="1" applyBorder="1" applyAlignment="1" applyProtection="1">
      <alignment horizontal="center"/>
      <protection hidden="1"/>
    </xf>
    <xf numFmtId="0" fontId="10" fillId="9" borderId="9" xfId="3" applyFont="1" applyFill="1" applyBorder="1" applyAlignment="1" applyProtection="1">
      <alignment horizontal="center"/>
      <protection hidden="1"/>
    </xf>
    <xf numFmtId="0" fontId="9" fillId="0" borderId="18" xfId="3" applyFont="1" applyBorder="1" applyAlignment="1" applyProtection="1">
      <alignment horizontal="center" vertical="center" wrapText="1"/>
      <protection hidden="1"/>
    </xf>
    <xf numFmtId="0" fontId="9" fillId="0" borderId="19" xfId="3" applyFont="1" applyBorder="1" applyAlignment="1" applyProtection="1">
      <alignment horizontal="center" vertical="center" wrapText="1"/>
      <protection hidden="1"/>
    </xf>
    <xf numFmtId="0" fontId="9" fillId="0" borderId="20" xfId="3" applyFont="1" applyBorder="1" applyAlignment="1" applyProtection="1">
      <alignment horizontal="center" vertical="center" wrapText="1"/>
      <protection hidden="1"/>
    </xf>
    <xf numFmtId="0" fontId="15" fillId="0" borderId="10" xfId="3" applyFont="1" applyBorder="1" applyAlignment="1" applyProtection="1">
      <alignment horizontal="left" vertical="center" wrapText="1"/>
      <protection hidden="1"/>
    </xf>
    <xf numFmtId="0" fontId="15" fillId="0" borderId="11" xfId="3" applyFont="1" applyBorder="1" applyAlignment="1" applyProtection="1">
      <alignment horizontal="left" vertical="center" wrapText="1"/>
      <protection hidden="1"/>
    </xf>
    <xf numFmtId="0" fontId="9" fillId="15" borderId="27" xfId="3" applyFont="1" applyFill="1" applyBorder="1" applyAlignment="1" applyProtection="1">
      <alignment horizontal="center" vertical="center" wrapText="1"/>
      <protection hidden="1"/>
    </xf>
    <xf numFmtId="0" fontId="9" fillId="15" borderId="21" xfId="3" applyFont="1" applyFill="1" applyBorder="1" applyAlignment="1" applyProtection="1">
      <alignment horizontal="center" vertical="center" wrapText="1"/>
      <protection hidden="1"/>
    </xf>
    <xf numFmtId="0" fontId="9" fillId="15" borderId="28" xfId="3" applyFont="1" applyFill="1" applyBorder="1" applyAlignment="1" applyProtection="1">
      <alignment horizontal="center" vertical="center" wrapText="1"/>
      <protection hidden="1"/>
    </xf>
    <xf numFmtId="0" fontId="9" fillId="15" borderId="29" xfId="3" applyFont="1" applyFill="1" applyBorder="1" applyAlignment="1" applyProtection="1">
      <alignment horizontal="center" vertical="center" wrapText="1"/>
      <protection hidden="1"/>
    </xf>
    <xf numFmtId="0" fontId="9" fillId="15" borderId="30" xfId="3" applyFont="1" applyFill="1" applyBorder="1" applyAlignment="1" applyProtection="1">
      <alignment horizontal="center" vertical="center" wrapText="1"/>
      <protection hidden="1"/>
    </xf>
    <xf numFmtId="0" fontId="9" fillId="15" borderId="31" xfId="3" applyFont="1" applyFill="1" applyBorder="1" applyAlignment="1" applyProtection="1">
      <alignment horizontal="center" vertical="center" wrapText="1"/>
      <protection hidden="1"/>
    </xf>
    <xf numFmtId="0" fontId="9" fillId="15" borderId="32" xfId="3" applyFont="1" applyFill="1" applyBorder="1" applyAlignment="1" applyProtection="1">
      <alignment horizontal="center" vertical="center" wrapText="1"/>
      <protection hidden="1"/>
    </xf>
    <xf numFmtId="0" fontId="17" fillId="16" borderId="8" xfId="3" applyFont="1" applyFill="1" applyBorder="1" applyAlignment="1" applyProtection="1">
      <alignment horizontal="left" vertical="center" wrapText="1"/>
      <protection hidden="1"/>
    </xf>
    <xf numFmtId="0" fontId="17" fillId="16" borderId="0" xfId="3" applyFont="1" applyFill="1" applyAlignment="1" applyProtection="1">
      <alignment horizontal="left" vertical="center" wrapText="1"/>
      <protection hidden="1"/>
    </xf>
    <xf numFmtId="0" fontId="17" fillId="16" borderId="9" xfId="3" applyFont="1" applyFill="1" applyBorder="1" applyAlignment="1" applyProtection="1">
      <alignment horizontal="left" vertical="center" wrapText="1"/>
      <protection hidden="1"/>
    </xf>
    <xf numFmtId="0" fontId="6" fillId="9" borderId="8" xfId="3" applyFont="1" applyFill="1" applyBorder="1" applyAlignment="1" applyProtection="1">
      <alignment horizontal="left" vertical="center" wrapText="1"/>
      <protection hidden="1"/>
    </xf>
    <xf numFmtId="0" fontId="6" fillId="9" borderId="0" xfId="3" applyFont="1" applyFill="1" applyAlignment="1" applyProtection="1">
      <alignment horizontal="left" vertical="center" wrapText="1"/>
      <protection hidden="1"/>
    </xf>
    <xf numFmtId="0" fontId="6" fillId="9" borderId="8" xfId="3" applyFont="1" applyFill="1" applyBorder="1" applyAlignment="1" applyProtection="1">
      <alignment horizontal="left" vertical="center"/>
      <protection hidden="1"/>
    </xf>
    <xf numFmtId="0" fontId="6" fillId="9" borderId="0" xfId="3" applyFont="1" applyFill="1" applyAlignment="1" applyProtection="1">
      <alignment horizontal="left" vertical="center"/>
      <protection hidden="1"/>
    </xf>
    <xf numFmtId="2" fontId="3" fillId="11" borderId="0" xfId="5" applyNumberFormat="1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9" fillId="1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</cellXfs>
  <cellStyles count="6">
    <cellStyle name="Normal" xfId="0" builtinId="0"/>
    <cellStyle name="Normal 10" xfId="3"/>
    <cellStyle name="Normal 2" xfId="2"/>
    <cellStyle name="Normal 3" xfId="5"/>
    <cellStyle name="Porcentagem" xfId="1" builtinId="5"/>
    <cellStyle name="Porcentagem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2897505</xdr:colOff>
      <xdr:row>0</xdr:row>
      <xdr:rowOff>41911</xdr:rowOff>
    </xdr:from>
    <xdr:to>
      <xdr:col>1</xdr:col>
      <xdr:colOff>3459480</xdr:colOff>
      <xdr:row>4</xdr:row>
      <xdr:rowOff>144781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10A6A0-81F8-47F1-89D7-B018078B8A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185" y="41911"/>
          <a:ext cx="561975" cy="71247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0</xdr:row>
      <xdr:rowOff>142877</xdr:rowOff>
    </xdr:from>
    <xdr:to>
      <xdr:col>1</xdr:col>
      <xdr:colOff>626143</xdr:colOff>
      <xdr:row>4</xdr:row>
      <xdr:rowOff>22860</xdr:rowOff>
    </xdr:to>
    <xdr:pic>
      <xdr:nvPicPr>
        <xdr:cNvPr id="5" name="Imagem 7">
          <a:extLst>
            <a:ext uri="{FF2B5EF4-FFF2-40B4-BE49-F238E27FC236}">
              <a16:creationId xmlns:a16="http://schemas.microsoft.com/office/drawing/2014/main" id="{AD7E90D4-A7C0-4FE8-97F4-5A44E2276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142877"/>
          <a:ext cx="989997" cy="489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2897505</xdr:colOff>
      <xdr:row>0</xdr:row>
      <xdr:rowOff>41911</xdr:rowOff>
    </xdr:from>
    <xdr:to>
      <xdr:col>1</xdr:col>
      <xdr:colOff>3459480</xdr:colOff>
      <xdr:row>4</xdr:row>
      <xdr:rowOff>144781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310A6A0-81F8-47F1-89D7-B018078B8A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185" y="41911"/>
          <a:ext cx="561975" cy="7124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0</xdr:row>
          <xdr:rowOff>76200</xdr:rowOff>
        </xdr:from>
        <xdr:to>
          <xdr:col>4</xdr:col>
          <xdr:colOff>502920</xdr:colOff>
          <xdr:row>4</xdr:row>
          <xdr:rowOff>121920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114300</xdr:rowOff>
    </xdr:from>
    <xdr:to>
      <xdr:col>2</xdr:col>
      <xdr:colOff>289560</xdr:colOff>
      <xdr:row>1</xdr:row>
      <xdr:rowOff>899160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64C180D-721A-42B6-87F2-22A0159039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" y="114300"/>
          <a:ext cx="739140" cy="944880"/>
        </a:xfrm>
        <a:prstGeom prst="rect">
          <a:avLst/>
        </a:prstGeom>
      </xdr:spPr>
    </xdr:pic>
    <xdr:clientData/>
  </xdr:twoCellAnchor>
  <xdr:twoCellAnchor editAs="oneCell">
    <xdr:from>
      <xdr:col>11</xdr:col>
      <xdr:colOff>563880</xdr:colOff>
      <xdr:row>1</xdr:row>
      <xdr:rowOff>304800</xdr:rowOff>
    </xdr:from>
    <xdr:to>
      <xdr:col>13</xdr:col>
      <xdr:colOff>134857</xdr:colOff>
      <xdr:row>1</xdr:row>
      <xdr:rowOff>837724</xdr:rowOff>
    </xdr:to>
    <xdr:pic>
      <xdr:nvPicPr>
        <xdr:cNvPr id="6" name="Imagem 7">
          <a:extLst>
            <a:ext uri="{FF2B5EF4-FFF2-40B4-BE49-F238E27FC236}">
              <a16:creationId xmlns:a16="http://schemas.microsoft.com/office/drawing/2014/main" id="{DAA8B6D6-6227-4395-B531-AE1D14C27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464820"/>
          <a:ext cx="973057" cy="53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457200</xdr:colOff>
          <xdr:row>0</xdr:row>
          <xdr:rowOff>152400</xdr:rowOff>
        </xdr:from>
        <xdr:to>
          <xdr:col>16</xdr:col>
          <xdr:colOff>320040</xdr:colOff>
          <xdr:row>1</xdr:row>
          <xdr:rowOff>883920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</xdr:colOff>
      <xdr:row>1</xdr:row>
      <xdr:rowOff>11430</xdr:rowOff>
    </xdr:from>
    <xdr:to>
      <xdr:col>1</xdr:col>
      <xdr:colOff>868680</xdr:colOff>
      <xdr:row>4</xdr:row>
      <xdr:rowOff>103414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75905773-8797-4163-8E44-0BF5A112C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" y="163830"/>
          <a:ext cx="1190625" cy="549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189377</xdr:colOff>
      <xdr:row>0</xdr:row>
      <xdr:rowOff>60960</xdr:rowOff>
    </xdr:from>
    <xdr:to>
      <xdr:col>5</xdr:col>
      <xdr:colOff>858520</xdr:colOff>
      <xdr:row>5</xdr:row>
      <xdr:rowOff>130522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566BA6D-842F-40A8-B75F-97836B8D02C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5877" y="60960"/>
          <a:ext cx="669143" cy="8315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236220</xdr:colOff>
          <xdr:row>0</xdr:row>
          <xdr:rowOff>60960</xdr:rowOff>
        </xdr:from>
        <xdr:to>
          <xdr:col>12</xdr:col>
          <xdr:colOff>792480</xdr:colOff>
          <xdr:row>5</xdr:row>
          <xdr:rowOff>83820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123827</xdr:colOff>
      <xdr:row>0</xdr:row>
      <xdr:rowOff>120017</xdr:rowOff>
    </xdr:from>
    <xdr:to>
      <xdr:col>1</xdr:col>
      <xdr:colOff>716281</xdr:colOff>
      <xdr:row>4</xdr:row>
      <xdr:rowOff>37114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ED59A4-9876-4C92-800C-E3EA8F0F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7" y="120017"/>
          <a:ext cx="1034414" cy="526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1392555</xdr:colOff>
      <xdr:row>0</xdr:row>
      <xdr:rowOff>38101</xdr:rowOff>
    </xdr:from>
    <xdr:to>
      <xdr:col>2</xdr:col>
      <xdr:colOff>1897380</xdr:colOff>
      <xdr:row>4</xdr:row>
      <xdr:rowOff>129540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7595" y="38101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403860</xdr:colOff>
          <xdr:row>0</xdr:row>
          <xdr:rowOff>83820</xdr:rowOff>
        </xdr:from>
        <xdr:to>
          <xdr:col>6</xdr:col>
          <xdr:colOff>868680</xdr:colOff>
          <xdr:row>4</xdr:row>
          <xdr:rowOff>129540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36</xdr:row>
      <xdr:rowOff>95250</xdr:rowOff>
    </xdr:from>
    <xdr:to>
      <xdr:col>2</xdr:col>
      <xdr:colOff>438150</xdr:colOff>
      <xdr:row>39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9B6D89-6D2F-4C3F-B908-1ED1A767C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612130"/>
          <a:ext cx="386905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175049</xdr:colOff>
      <xdr:row>1</xdr:row>
      <xdr:rowOff>73872</xdr:rowOff>
    </xdr:from>
    <xdr:to>
      <xdr:col>0</xdr:col>
      <xdr:colOff>1331807</xdr:colOff>
      <xdr:row>4</xdr:row>
      <xdr:rowOff>99493</xdr:rowOff>
    </xdr:to>
    <xdr:pic>
      <xdr:nvPicPr>
        <xdr:cNvPr id="3" name="Imagem 7">
          <a:extLst>
            <a:ext uri="{FF2B5EF4-FFF2-40B4-BE49-F238E27FC236}">
              <a16:creationId xmlns:a16="http://schemas.microsoft.com/office/drawing/2014/main" id="{652C0D7B-C6D0-4DCF-A9D5-6D0B6801C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49" y="226272"/>
          <a:ext cx="1156758" cy="482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3137696</xdr:colOff>
      <xdr:row>0</xdr:row>
      <xdr:rowOff>103294</xdr:rowOff>
    </xdr:from>
    <xdr:to>
      <xdr:col>1</xdr:col>
      <xdr:colOff>411480</xdr:colOff>
      <xdr:row>5</xdr:row>
      <xdr:rowOff>103292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D293C7E-1A1E-4523-B2DD-0B4CBE52FDE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96" y="103294"/>
          <a:ext cx="626584" cy="7619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0</xdr:row>
          <xdr:rowOff>121920</xdr:rowOff>
        </xdr:from>
        <xdr:to>
          <xdr:col>4</xdr:col>
          <xdr:colOff>1082040</xdr:colOff>
          <xdr:row>5</xdr:row>
          <xdr:rowOff>91440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91440</xdr:rowOff>
    </xdr:from>
    <xdr:to>
      <xdr:col>2</xdr:col>
      <xdr:colOff>205740</xdr:colOff>
      <xdr:row>1</xdr:row>
      <xdr:rowOff>899160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87A5B74-5364-49C9-9BC4-18FE78538F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91440"/>
          <a:ext cx="746760" cy="967740"/>
        </a:xfrm>
        <a:prstGeom prst="rect">
          <a:avLst/>
        </a:prstGeom>
      </xdr:spPr>
    </xdr:pic>
    <xdr:clientData/>
  </xdr:twoCellAnchor>
  <xdr:twoCellAnchor editAs="oneCell">
    <xdr:from>
      <xdr:col>6</xdr:col>
      <xdr:colOff>320040</xdr:colOff>
      <xdr:row>1</xdr:row>
      <xdr:rowOff>297180</xdr:rowOff>
    </xdr:from>
    <xdr:to>
      <xdr:col>7</xdr:col>
      <xdr:colOff>697997</xdr:colOff>
      <xdr:row>1</xdr:row>
      <xdr:rowOff>785662</xdr:rowOff>
    </xdr:to>
    <xdr:pic>
      <xdr:nvPicPr>
        <xdr:cNvPr id="6" name="Imagem 7">
          <a:extLst>
            <a:ext uri="{FF2B5EF4-FFF2-40B4-BE49-F238E27FC236}">
              <a16:creationId xmlns:a16="http://schemas.microsoft.com/office/drawing/2014/main" id="{40D47469-C9C4-492D-BB91-DA34BB35A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360" y="457200"/>
          <a:ext cx="1086617" cy="488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83820</xdr:colOff>
          <xdr:row>0</xdr:row>
          <xdr:rowOff>129540</xdr:rowOff>
        </xdr:from>
        <xdr:to>
          <xdr:col>9</xdr:col>
          <xdr:colOff>746760</xdr:colOff>
          <xdr:row>1</xdr:row>
          <xdr:rowOff>906780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uno\Downloads\3-PAS-PLANILHA-JESUS%20CONCEI&#199;&#195;O%20LEAL-NAO_DESONER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A ABC"/>
      <sheetName val="QCI"/>
      <sheetName val="RELEVANCIA"/>
      <sheetName val="RESUMO"/>
      <sheetName val="PLANILHA ORÇAM."/>
      <sheetName val="LOGO"/>
      <sheetName val="MEMORIA CALC."/>
      <sheetName val="COM DESONERADO"/>
      <sheetName val="COMP.NÃO.DESO."/>
      <sheetName val="Planilha1"/>
      <sheetName val="COMP.DESO."/>
      <sheetName val="COTAÇÕES"/>
      <sheetName val="CRONOGRAMA"/>
      <sheetName val="Orçamento Sintético"/>
      <sheetName val="BDI_NÃO_DESO"/>
      <sheetName val="Resumo do Orçamento"/>
      <sheetName val="CPUs"/>
      <sheetName val="Buttons"/>
      <sheetName val="BDI_DESO"/>
      <sheetName val="SEM DESONERADO"/>
    </sheetNames>
    <sheetDataSet>
      <sheetData sheetId="0">
        <row r="8">
          <cell r="B8" t="str">
            <v>SECRETÁRIA DE ESTADO DA EDUCAÇÃO</v>
          </cell>
        </row>
      </sheetData>
      <sheetData sheetId="1"/>
      <sheetData sheetId="2"/>
      <sheetData sheetId="3"/>
      <sheetData sheetId="4">
        <row r="5">
          <cell r="P5">
            <v>0</v>
          </cell>
        </row>
      </sheetData>
      <sheetData sheetId="5">
        <row r="5">
          <cell r="C5" t="str">
            <v>PREFEITURA DE ALTA FLORESTA</v>
          </cell>
          <cell r="H5" t="str">
            <v>PREFEITURA DE URUPA</v>
          </cell>
        </row>
        <row r="6">
          <cell r="C6" t="str">
            <v>PREFEITURA DE ALTO ALEGRE DOS PARECIS</v>
          </cell>
        </row>
        <row r="7">
          <cell r="C7" t="str">
            <v>PREFEITURA DE ALVORADA DO OESTE</v>
          </cell>
        </row>
        <row r="8">
          <cell r="C8" t="str">
            <v>PREFEITURA DE ARIQUEMES</v>
          </cell>
        </row>
        <row r="9">
          <cell r="C9" t="str">
            <v>PREFEITURA DE BURITIS</v>
          </cell>
        </row>
        <row r="10">
          <cell r="C10" t="str">
            <v>PREFEITURA DE CABIXI</v>
          </cell>
        </row>
        <row r="11">
          <cell r="C11" t="str">
            <v>PREFEITURA DE CACAULÂNDIA</v>
          </cell>
        </row>
        <row r="12">
          <cell r="C12" t="str">
            <v>PREFEITURA DE CACOAL</v>
          </cell>
        </row>
        <row r="13">
          <cell r="C13" t="str">
            <v>PREFEITURA DE CAMPO NOVO DE RONDÔNIA</v>
          </cell>
        </row>
        <row r="14">
          <cell r="C14" t="str">
            <v>PREFEITURA DE CANDEIAS DO JAMARI</v>
          </cell>
        </row>
        <row r="15">
          <cell r="C15" t="str">
            <v>PREFEITURA DE CASTANHEIRA</v>
          </cell>
        </row>
        <row r="16">
          <cell r="C16" t="str">
            <v>PREFEITURA DE CEREJEIRAS</v>
          </cell>
        </row>
        <row r="17">
          <cell r="C17" t="str">
            <v>PREFEITURA DE CHUPINGUAIA</v>
          </cell>
        </row>
        <row r="18">
          <cell r="C18" t="str">
            <v>PREFEITURA DE COLORADO DO OESTE</v>
          </cell>
        </row>
        <row r="19">
          <cell r="C19" t="str">
            <v>PREFEITURA DE CORUMBIARA</v>
          </cell>
        </row>
        <row r="20">
          <cell r="C20" t="str">
            <v>PREFEITURA DE COSTA MARQUES</v>
          </cell>
        </row>
        <row r="21">
          <cell r="C21" t="str">
            <v>PREFEITURA DE CUJUBIM</v>
          </cell>
        </row>
        <row r="22">
          <cell r="C22" t="str">
            <v>PREFEITURA DE ESPIGÃO DO OESTE</v>
          </cell>
        </row>
        <row r="23">
          <cell r="C23" t="str">
            <v>PREFEITURA DE GOVERNADOR JORGE TEIXEIRA</v>
          </cell>
        </row>
        <row r="24">
          <cell r="C24" t="str">
            <v>PREFEITURA DE GUAJARA MIRIM</v>
          </cell>
        </row>
        <row r="25">
          <cell r="C25" t="str">
            <v>PREFEITURA DE ITAPUÃ DO OESTE</v>
          </cell>
        </row>
        <row r="26">
          <cell r="C26" t="str">
            <v>PREFEITURA DE JARU</v>
          </cell>
        </row>
        <row r="27">
          <cell r="C27" t="str">
            <v>PREFEITURA DE  JI-PARANA</v>
          </cell>
        </row>
        <row r="28">
          <cell r="C28" t="str">
            <v>PREFEITURA DE MACHADINHO D'OESTE</v>
          </cell>
        </row>
        <row r="29">
          <cell r="C29" t="str">
            <v>PREFEITURA DE MINISTRO ANDREAZZA</v>
          </cell>
        </row>
        <row r="30">
          <cell r="C30" t="str">
            <v>PREFEITURA DE MIRANTE DA SERRA</v>
          </cell>
        </row>
        <row r="31">
          <cell r="C31" t="str">
            <v>PREFEITURA DE NOVA BRASILÂNDIA DO OESTE</v>
          </cell>
        </row>
        <row r="32">
          <cell r="C32" t="str">
            <v>PREFEITURA DE NOVA MAMORÉ</v>
          </cell>
        </row>
        <row r="33">
          <cell r="C33" t="str">
            <v>PREFEITURA DE NOVO HORIZONTE DO OESTE</v>
          </cell>
        </row>
        <row r="34">
          <cell r="C34" t="str">
            <v>PREFEITURA DE PARECIS</v>
          </cell>
        </row>
        <row r="35">
          <cell r="C35" t="str">
            <v>PREFEITURA DE PIMENTA BUENO</v>
          </cell>
        </row>
        <row r="36">
          <cell r="C36" t="str">
            <v>PREFEITURA DE PIMENTEIRAS DO OESTE</v>
          </cell>
        </row>
        <row r="37">
          <cell r="C37" t="str">
            <v>PREFEITURA DE PORTO VELHO</v>
          </cell>
        </row>
        <row r="38">
          <cell r="C38" t="str">
            <v>PREFEITURA DE PRESIDENTE MEDICI</v>
          </cell>
        </row>
        <row r="39">
          <cell r="C39" t="str">
            <v>PREFEITURA DE PRIMAVERA DE RONDÔNIA</v>
          </cell>
        </row>
        <row r="40">
          <cell r="C40" t="str">
            <v>PREFEITURA DE RIO CRESPO</v>
          </cell>
        </row>
        <row r="41">
          <cell r="C41" t="str">
            <v>PREFEITURA DE ROLIM DE MOURA</v>
          </cell>
        </row>
        <row r="42">
          <cell r="C42" t="str">
            <v>PREFEITURA DE SANTA LUZIA DO OESTE</v>
          </cell>
        </row>
        <row r="43">
          <cell r="C43" t="str">
            <v>PREFEITURA DE SÃO FELIPE DO OESTE</v>
          </cell>
        </row>
        <row r="44">
          <cell r="C44" t="str">
            <v>PREFEITURA DE SÃO FRANCISCO DO GUAPORÉ</v>
          </cell>
        </row>
        <row r="45">
          <cell r="C45" t="str">
            <v>PREFEITURA DE SÃO MIGUEL DO GUAPORÉ</v>
          </cell>
        </row>
        <row r="46">
          <cell r="C46" t="str">
            <v>PREFEITURA DE SERINGUEIRAS</v>
          </cell>
        </row>
        <row r="47">
          <cell r="C47" t="str">
            <v>PREFEITURA DE TEIXEIRÓPOLIS</v>
          </cell>
        </row>
        <row r="48">
          <cell r="C48" t="str">
            <v>PREFEITURA DE THEOBROMA</v>
          </cell>
        </row>
        <row r="49">
          <cell r="C49" t="str">
            <v>PREFEITURA DE URUPA</v>
          </cell>
        </row>
        <row r="50">
          <cell r="C50" t="str">
            <v>PREFEITURA DE VALE DO ANARI</v>
          </cell>
        </row>
        <row r="51">
          <cell r="C51" t="str">
            <v>PREFEITURA DE VALE DO PARAISO</v>
          </cell>
        </row>
        <row r="52">
          <cell r="C52" t="str">
            <v>PREFEITURA DE VILHENA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view="pageBreakPreview" zoomScaleNormal="100" zoomScaleSheetLayoutView="100" workbookViewId="0">
      <selection activeCell="J7" sqref="J7"/>
    </sheetView>
  </sheetViews>
  <sheetFormatPr defaultRowHeight="12" x14ac:dyDescent="0.25"/>
  <cols>
    <col min="1" max="1" width="7.109375" style="1" customWidth="1"/>
    <col min="2" max="2" width="62.109375" style="1" customWidth="1"/>
    <col min="3" max="4" width="14" style="1" customWidth="1"/>
    <col min="5" max="5" width="9" style="1" customWidth="1"/>
    <col min="6" max="6" width="8.88671875" style="1"/>
    <col min="7" max="8" width="14" style="1" customWidth="1"/>
    <col min="9" max="9" width="9" style="1" customWidth="1"/>
    <col min="10" max="16384" width="8.88671875" style="1"/>
  </cols>
  <sheetData>
    <row r="1" spans="1:9" s="15" customFormat="1" x14ac:dyDescent="0.3">
      <c r="A1" s="10"/>
      <c r="B1" s="11"/>
      <c r="C1" s="12"/>
      <c r="D1" s="13"/>
      <c r="E1" s="14"/>
    </row>
    <row r="2" spans="1:9" s="15" customFormat="1" x14ac:dyDescent="0.3">
      <c r="A2" s="16"/>
      <c r="B2" s="17"/>
      <c r="C2" s="18"/>
      <c r="D2" s="19"/>
      <c r="E2" s="20"/>
    </row>
    <row r="3" spans="1:9" s="15" customFormat="1" x14ac:dyDescent="0.3">
      <c r="A3" s="16"/>
      <c r="B3" s="17"/>
      <c r="C3" s="18"/>
      <c r="D3" s="19"/>
      <c r="E3" s="20"/>
    </row>
    <row r="4" spans="1:9" s="15" customFormat="1" x14ac:dyDescent="0.3">
      <c r="A4" s="16"/>
      <c r="B4" s="17"/>
      <c r="C4" s="18"/>
      <c r="D4" s="19"/>
      <c r="E4" s="20"/>
    </row>
    <row r="5" spans="1:9" s="15" customFormat="1" x14ac:dyDescent="0.3">
      <c r="A5" s="16"/>
      <c r="B5" s="17"/>
      <c r="C5" s="18"/>
      <c r="D5" s="19"/>
      <c r="E5" s="20"/>
    </row>
    <row r="6" spans="1:9" s="15" customFormat="1" x14ac:dyDescent="0.3">
      <c r="A6" s="265" t="s">
        <v>1474</v>
      </c>
      <c r="B6" s="266"/>
      <c r="C6" s="266"/>
      <c r="D6" s="266"/>
      <c r="E6" s="267"/>
    </row>
    <row r="7" spans="1:9" s="15" customFormat="1" x14ac:dyDescent="0.3">
      <c r="A7" s="268" t="s">
        <v>1475</v>
      </c>
      <c r="B7" s="269"/>
      <c r="C7" s="269"/>
      <c r="D7" s="269"/>
      <c r="E7" s="270"/>
    </row>
    <row r="8" spans="1:9" s="15" customFormat="1" x14ac:dyDescent="0.3">
      <c r="A8" s="22"/>
      <c r="B8" s="23"/>
      <c r="C8" s="23"/>
      <c r="D8" s="19"/>
      <c r="E8" s="20"/>
    </row>
    <row r="9" spans="1:9" s="15" customFormat="1" x14ac:dyDescent="0.3">
      <c r="A9" s="271" t="s">
        <v>1476</v>
      </c>
      <c r="B9" s="272"/>
      <c r="C9" s="272"/>
      <c r="D9" s="272"/>
      <c r="E9" s="273"/>
    </row>
    <row r="10" spans="1:9" s="15" customFormat="1" x14ac:dyDescent="0.3">
      <c r="A10" s="22"/>
      <c r="B10" s="23"/>
      <c r="C10" s="23"/>
      <c r="D10" s="19"/>
      <c r="E10" s="20"/>
    </row>
    <row r="11" spans="1:9" s="15" customFormat="1" x14ac:dyDescent="0.25">
      <c r="A11" s="24" t="s">
        <v>1477</v>
      </c>
      <c r="B11" s="25" t="s">
        <v>1478</v>
      </c>
      <c r="C11" s="26"/>
      <c r="D11" s="27"/>
      <c r="E11" s="28"/>
      <c r="F11" s="29"/>
      <c r="G11" s="29"/>
    </row>
    <row r="12" spans="1:9" s="15" customFormat="1" x14ac:dyDescent="0.3">
      <c r="A12" s="30" t="s">
        <v>1479</v>
      </c>
      <c r="B12" s="25" t="s">
        <v>1485</v>
      </c>
      <c r="C12" s="31"/>
      <c r="D12" s="27"/>
      <c r="E12" s="32"/>
      <c r="F12" s="33"/>
      <c r="G12" s="29"/>
    </row>
    <row r="13" spans="1:9" s="15" customFormat="1" x14ac:dyDescent="0.25">
      <c r="A13" s="30" t="s">
        <v>1480</v>
      </c>
      <c r="B13" s="34" t="s">
        <v>1486</v>
      </c>
      <c r="C13" s="31"/>
      <c r="D13" s="35"/>
      <c r="E13" s="32"/>
      <c r="F13" s="33"/>
      <c r="G13" s="29"/>
    </row>
    <row r="14" spans="1:9" s="15" customFormat="1" x14ac:dyDescent="0.3">
      <c r="A14" s="30" t="s">
        <v>1481</v>
      </c>
      <c r="B14" s="25" t="s">
        <v>1482</v>
      </c>
      <c r="C14" s="31"/>
      <c r="D14" s="35"/>
      <c r="E14" s="32"/>
      <c r="F14" s="33"/>
      <c r="G14" s="29"/>
    </row>
    <row r="15" spans="1:9" s="15" customFormat="1" ht="12.6" thickBot="1" x14ac:dyDescent="0.3">
      <c r="A15" s="36" t="s">
        <v>1483</v>
      </c>
      <c r="B15" s="37" t="s">
        <v>1487</v>
      </c>
      <c r="C15" s="38" t="s">
        <v>1484</v>
      </c>
      <c r="D15" s="39">
        <f>BDI!F32</f>
        <v>0.20989999999999998</v>
      </c>
      <c r="E15" s="40"/>
      <c r="F15" s="41"/>
      <c r="G15" s="41"/>
    </row>
    <row r="16" spans="1:9" s="9" customFormat="1" ht="24" x14ac:dyDescent="0.3">
      <c r="A16" s="8" t="s">
        <v>0</v>
      </c>
      <c r="B16" s="8" t="s">
        <v>17</v>
      </c>
      <c r="C16" s="8" t="s">
        <v>1473</v>
      </c>
      <c r="D16" s="8" t="s">
        <v>18</v>
      </c>
      <c r="E16" s="8" t="s">
        <v>19</v>
      </c>
      <c r="G16" s="8" t="s">
        <v>1473</v>
      </c>
      <c r="H16" s="8" t="s">
        <v>18</v>
      </c>
      <c r="I16" s="8" t="s">
        <v>19</v>
      </c>
    </row>
    <row r="17" spans="1:9" x14ac:dyDescent="0.25">
      <c r="A17" s="2">
        <v>1</v>
      </c>
      <c r="B17" s="3" t="s">
        <v>20</v>
      </c>
      <c r="C17" s="6">
        <f>VLOOKUP(A17,Planilha!$B$6:$P$995,15,FALSE)</f>
        <v>59875.789999999994</v>
      </c>
      <c r="D17" s="6">
        <f>TRUNC((C17*(1+$D$15)),2)</f>
        <v>72443.710000000006</v>
      </c>
      <c r="E17" s="4">
        <f>D17/$D$32</f>
        <v>1.4973305600322291E-2</v>
      </c>
      <c r="G17" s="6">
        <v>72559.509999999995</v>
      </c>
      <c r="H17" s="6">
        <v>87789.75</v>
      </c>
      <c r="I17" s="4">
        <v>1.49E-2</v>
      </c>
    </row>
    <row r="18" spans="1:9" x14ac:dyDescent="0.25">
      <c r="A18" s="2">
        <v>2</v>
      </c>
      <c r="B18" s="3" t="s">
        <v>21</v>
      </c>
      <c r="C18" s="86">
        <f>VLOOKUP(A18,Planilha!$B$6:$P$995,15,FALSE)</f>
        <v>468024.54</v>
      </c>
      <c r="D18" s="6">
        <f t="shared" ref="D18:D32" si="0">TRUNC((C18*(1+$D$15)),2)</f>
        <v>566262.89</v>
      </c>
      <c r="E18" s="4">
        <f t="shared" ref="E18:E31" si="1">D18/$D$32</f>
        <v>0.11704021373410728</v>
      </c>
      <c r="G18" s="6">
        <v>567248.86</v>
      </c>
      <c r="H18" s="6">
        <v>686314.39</v>
      </c>
      <c r="I18" s="4">
        <v>0.11700000000000001</v>
      </c>
    </row>
    <row r="19" spans="1:9" x14ac:dyDescent="0.25">
      <c r="A19" s="2">
        <v>3</v>
      </c>
      <c r="B19" s="3" t="s">
        <v>22</v>
      </c>
      <c r="C19" s="86">
        <f>VLOOKUP(A19,Planilha!$B$6:$P$995,15,FALSE)</f>
        <v>2605.04</v>
      </c>
      <c r="D19" s="6">
        <f t="shared" si="0"/>
        <v>3151.83</v>
      </c>
      <c r="E19" s="4">
        <f t="shared" si="1"/>
        <v>6.5144805242944902E-4</v>
      </c>
      <c r="G19" s="6">
        <v>3168.45</v>
      </c>
      <c r="H19" s="6">
        <v>3833.5</v>
      </c>
      <c r="I19" s="4">
        <v>6.9999999999999999E-4</v>
      </c>
    </row>
    <row r="20" spans="1:9" x14ac:dyDescent="0.25">
      <c r="A20" s="2">
        <v>4</v>
      </c>
      <c r="B20" s="3" t="s">
        <v>23</v>
      </c>
      <c r="C20" s="86">
        <f>VLOOKUP(A20,Planilha!$B$6:$P$995,15,FALSE)</f>
        <v>1732973.71</v>
      </c>
      <c r="D20" s="6">
        <f t="shared" si="0"/>
        <v>2096724.89</v>
      </c>
      <c r="E20" s="4">
        <f t="shared" si="1"/>
        <v>0.43336961259676149</v>
      </c>
      <c r="G20" s="6">
        <v>2100452.7999999998</v>
      </c>
      <c r="H20" s="6">
        <v>2541337.84</v>
      </c>
      <c r="I20" s="4">
        <v>0.43330000000000002</v>
      </c>
    </row>
    <row r="21" spans="1:9" x14ac:dyDescent="0.25">
      <c r="A21" s="2">
        <v>5</v>
      </c>
      <c r="B21" s="3" t="s">
        <v>24</v>
      </c>
      <c r="C21" s="86">
        <f>VLOOKUP(A21,Planilha!$B$6:$P$995,15,FALSE)</f>
        <v>74850.94</v>
      </c>
      <c r="D21" s="6">
        <f t="shared" si="0"/>
        <v>90562.15</v>
      </c>
      <c r="E21" s="4">
        <f t="shared" si="1"/>
        <v>1.8718184750231969E-2</v>
      </c>
      <c r="G21" s="6">
        <v>90701.41</v>
      </c>
      <c r="H21" s="6">
        <v>109739.64</v>
      </c>
      <c r="I21" s="4">
        <v>1.8700000000000001E-2</v>
      </c>
    </row>
    <row r="22" spans="1:9" x14ac:dyDescent="0.25">
      <c r="A22" s="2">
        <v>6</v>
      </c>
      <c r="B22" s="3" t="s">
        <v>25</v>
      </c>
      <c r="C22" s="86">
        <f>VLOOKUP(A22,Planilha!$B$6:$P$995,15,FALSE)</f>
        <v>75104</v>
      </c>
      <c r="D22" s="6">
        <f t="shared" si="0"/>
        <v>90868.32</v>
      </c>
      <c r="E22" s="4">
        <f t="shared" si="1"/>
        <v>1.8781466669057646E-2</v>
      </c>
      <c r="G22" s="6">
        <v>91023.43</v>
      </c>
      <c r="H22" s="6">
        <v>110129.25</v>
      </c>
      <c r="I22" s="4">
        <v>1.8800000000000001E-2</v>
      </c>
    </row>
    <row r="23" spans="1:9" x14ac:dyDescent="0.25">
      <c r="A23" s="2">
        <v>7</v>
      </c>
      <c r="B23" s="3" t="s">
        <v>26</v>
      </c>
      <c r="C23" s="86">
        <f>VLOOKUP(A23,Planilha!$B$6:$P$995,15,FALSE)</f>
        <v>327083.93</v>
      </c>
      <c r="D23" s="6">
        <f t="shared" si="0"/>
        <v>395738.84</v>
      </c>
      <c r="E23" s="4">
        <f t="shared" si="1"/>
        <v>8.1794797495007454E-2</v>
      </c>
      <c r="G23" s="6">
        <v>396548.48</v>
      </c>
      <c r="H23" s="6">
        <v>479784.01</v>
      </c>
      <c r="I23" s="4">
        <v>8.1799999999999998E-2</v>
      </c>
    </row>
    <row r="24" spans="1:9" x14ac:dyDescent="0.25">
      <c r="A24" s="2">
        <v>8</v>
      </c>
      <c r="B24" s="3" t="s">
        <v>27</v>
      </c>
      <c r="C24" s="86">
        <f>VLOOKUP(A24,Planilha!$B$6:$P$995,15,FALSE)</f>
        <v>266626.09999999998</v>
      </c>
      <c r="D24" s="6">
        <f t="shared" si="0"/>
        <v>322590.90999999997</v>
      </c>
      <c r="E24" s="4">
        <f t="shared" si="1"/>
        <v>6.6675937487410061E-2</v>
      </c>
      <c r="G24" s="6">
        <v>323366.88</v>
      </c>
      <c r="H24" s="6">
        <v>391241.59</v>
      </c>
      <c r="I24" s="4">
        <v>6.6699999999999995E-2</v>
      </c>
    </row>
    <row r="25" spans="1:9" x14ac:dyDescent="0.25">
      <c r="A25" s="2">
        <v>9</v>
      </c>
      <c r="B25" s="3" t="s">
        <v>28</v>
      </c>
      <c r="C25" s="86">
        <f>VLOOKUP(A25,Planilha!$B$6:$P$995,15,FALSE)</f>
        <v>16315.219999999998</v>
      </c>
      <c r="D25" s="6">
        <f t="shared" si="0"/>
        <v>19739.78</v>
      </c>
      <c r="E25" s="4">
        <f t="shared" si="1"/>
        <v>4.0799920161892576E-3</v>
      </c>
      <c r="G25" s="6">
        <v>19789.93</v>
      </c>
      <c r="H25" s="6">
        <v>23943.84</v>
      </c>
      <c r="I25" s="4">
        <v>4.1000000000000003E-3</v>
      </c>
    </row>
    <row r="26" spans="1:9" x14ac:dyDescent="0.25">
      <c r="A26" s="2">
        <v>10</v>
      </c>
      <c r="B26" s="3" t="s">
        <v>29</v>
      </c>
      <c r="C26" s="86">
        <f>VLOOKUP(A26,Planilha!$B$6:$P$995,15,FALSE)</f>
        <v>76885.670000000013</v>
      </c>
      <c r="D26" s="6">
        <f t="shared" si="0"/>
        <v>93023.97</v>
      </c>
      <c r="E26" s="4">
        <f t="shared" si="1"/>
        <v>1.9227015443648767E-2</v>
      </c>
      <c r="G26" s="6">
        <v>93189.67</v>
      </c>
      <c r="H26" s="6">
        <v>112750.18</v>
      </c>
      <c r="I26" s="4">
        <v>1.9199999999999998E-2</v>
      </c>
    </row>
    <row r="27" spans="1:9" x14ac:dyDescent="0.25">
      <c r="A27" s="2">
        <v>11</v>
      </c>
      <c r="B27" s="3" t="s">
        <v>30</v>
      </c>
      <c r="C27" s="86">
        <f>VLOOKUP(A27,Planilha!$B$6:$P$995,15,FALSE)</f>
        <v>154871.24000000002</v>
      </c>
      <c r="D27" s="6">
        <f t="shared" si="0"/>
        <v>187378.71</v>
      </c>
      <c r="E27" s="4">
        <f t="shared" si="1"/>
        <v>3.872908618048642E-2</v>
      </c>
      <c r="G27" s="6">
        <v>187679.06</v>
      </c>
      <c r="H27" s="6">
        <v>227072.89</v>
      </c>
      <c r="I27" s="4">
        <v>3.8699999999999998E-2</v>
      </c>
    </row>
    <row r="28" spans="1:9" x14ac:dyDescent="0.25">
      <c r="A28" s="2">
        <v>12</v>
      </c>
      <c r="B28" s="3" t="s">
        <v>31</v>
      </c>
      <c r="C28" s="86">
        <f>VLOOKUP(A28,Planilha!$B$6:$P$995,15,FALSE)</f>
        <v>209813.71</v>
      </c>
      <c r="D28" s="6">
        <f t="shared" si="0"/>
        <v>253853.6</v>
      </c>
      <c r="E28" s="4">
        <f t="shared" si="1"/>
        <v>5.2468703363507674E-2</v>
      </c>
      <c r="G28" s="6">
        <v>254261.11</v>
      </c>
      <c r="H28" s="6">
        <v>307630.52</v>
      </c>
      <c r="I28" s="4">
        <v>5.2499999999999998E-2</v>
      </c>
    </row>
    <row r="29" spans="1:9" x14ac:dyDescent="0.25">
      <c r="A29" s="2">
        <v>13</v>
      </c>
      <c r="B29" s="3" t="s">
        <v>32</v>
      </c>
      <c r="C29" s="86">
        <f>VLOOKUP(A29,Planilha!$B$6:$P$995,15,FALSE)</f>
        <v>199076.52000000002</v>
      </c>
      <c r="D29" s="6">
        <f t="shared" si="0"/>
        <v>240862.68</v>
      </c>
      <c r="E29" s="4">
        <f t="shared" si="1"/>
        <v>4.9783625318921894E-2</v>
      </c>
      <c r="G29" s="6">
        <v>241233.67</v>
      </c>
      <c r="H29" s="6">
        <v>291868.62</v>
      </c>
      <c r="I29" s="4">
        <v>4.9799999999999997E-2</v>
      </c>
    </row>
    <row r="30" spans="1:9" x14ac:dyDescent="0.25">
      <c r="A30" s="2">
        <v>14</v>
      </c>
      <c r="B30" s="3" t="s">
        <v>33</v>
      </c>
      <c r="C30" s="86">
        <f>VLOOKUP(A30,Planilha!$B$6:$P$995,15,FALSE)</f>
        <v>13161.390000000001</v>
      </c>
      <c r="D30" s="6">
        <f t="shared" si="0"/>
        <v>15923.96</v>
      </c>
      <c r="E30" s="4">
        <f t="shared" si="1"/>
        <v>3.2913046480820504E-3</v>
      </c>
      <c r="G30" s="6">
        <v>15949.19</v>
      </c>
      <c r="H30" s="6">
        <v>19296.919999999998</v>
      </c>
      <c r="I30" s="4">
        <v>3.3E-3</v>
      </c>
    </row>
    <row r="31" spans="1:9" x14ac:dyDescent="0.25">
      <c r="A31" s="2">
        <v>15</v>
      </c>
      <c r="B31" s="3" t="s">
        <v>5</v>
      </c>
      <c r="C31" s="86">
        <f>VLOOKUP(A31,Planilha!$B$6:$P$995,15,FALSE)</f>
        <v>321567.51</v>
      </c>
      <c r="D31" s="6">
        <f t="shared" si="0"/>
        <v>389064.53</v>
      </c>
      <c r="E31" s="4">
        <f t="shared" si="1"/>
        <v>8.0415292175618283E-2</v>
      </c>
      <c r="G31" s="6">
        <v>389999.44</v>
      </c>
      <c r="H31" s="6">
        <v>471860.32</v>
      </c>
      <c r="I31" s="4">
        <v>8.0500000000000002E-2</v>
      </c>
    </row>
    <row r="32" spans="1:9" x14ac:dyDescent="0.25">
      <c r="A32" s="264" t="s">
        <v>34</v>
      </c>
      <c r="B32" s="264"/>
      <c r="C32" s="7">
        <f>SUM(C17:C31)</f>
        <v>3998835.3100000005</v>
      </c>
      <c r="D32" s="7">
        <f t="shared" si="0"/>
        <v>4838190.84</v>
      </c>
      <c r="E32" s="5">
        <f>SUM(E17:E31)</f>
        <v>0.99999998553178204</v>
      </c>
      <c r="G32" s="7">
        <v>4847171.8899999997</v>
      </c>
      <c r="H32" s="7">
        <v>5864593.2599999998</v>
      </c>
      <c r="I32" s="5">
        <v>1</v>
      </c>
    </row>
  </sheetData>
  <mergeCells count="4">
    <mergeCell ref="A32:B32"/>
    <mergeCell ref="A6:E6"/>
    <mergeCell ref="A7:E7"/>
    <mergeCell ref="A9:E9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0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2050" r:id="rId4">
          <objectPr defaultSize="0" autoPict="0" r:id="rId5">
            <anchor moveWithCells="1" sizeWithCells="1">
              <from>
                <xdr:col>4</xdr:col>
                <xdr:colOff>38100</xdr:colOff>
                <xdr:row>0</xdr:row>
                <xdr:rowOff>76200</xdr:rowOff>
              </from>
              <to>
                <xdr:col>4</xdr:col>
                <xdr:colOff>502920</xdr:colOff>
                <xdr:row>4</xdr:row>
                <xdr:rowOff>121920</xdr:rowOff>
              </to>
            </anchor>
          </objectPr>
        </oleObject>
      </mc:Choice>
      <mc:Fallback>
        <oleObject progId="CorelDraw.Graphic.17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02"/>
  <sheetViews>
    <sheetView showGridLines="0" tabSelected="1" view="pageBreakPreview" zoomScaleNormal="100" zoomScaleSheetLayoutView="100" workbookViewId="0">
      <selection activeCell="K1" sqref="K1:K1048576"/>
    </sheetView>
  </sheetViews>
  <sheetFormatPr defaultRowHeight="12" x14ac:dyDescent="0.25"/>
  <cols>
    <col min="1" max="1" width="8.88671875" style="1"/>
    <col min="2" max="3" width="9" style="1" customWidth="1"/>
    <col min="4" max="4" width="11.6640625" style="1" customWidth="1"/>
    <col min="5" max="5" width="57.21875" style="1" customWidth="1"/>
    <col min="6" max="6" width="5.88671875" style="1" customWidth="1"/>
    <col min="7" max="8" width="10.21875" style="1" customWidth="1"/>
    <col min="9" max="9" width="7" style="68" hidden="1" customWidth="1"/>
    <col min="10" max="10" width="10.21875" style="1" customWidth="1"/>
    <col min="11" max="11" width="7.77734375" style="68" hidden="1" customWidth="1"/>
    <col min="12" max="13" width="10.21875" style="1" customWidth="1"/>
    <col min="14" max="16" width="11.21875" style="1" customWidth="1"/>
    <col min="17" max="17" width="7.5546875" style="1" customWidth="1"/>
    <col min="18" max="18" width="4.77734375" style="1" customWidth="1"/>
    <col min="19" max="21" width="10.21875" style="50" customWidth="1"/>
    <col min="22" max="24" width="11.21875" style="50" customWidth="1"/>
    <col min="25" max="16384" width="8.88671875" style="1"/>
  </cols>
  <sheetData>
    <row r="1" spans="1:25" s="69" customFormat="1" ht="12.75" customHeight="1" x14ac:dyDescent="0.3">
      <c r="B1" s="70"/>
      <c r="C1" s="71"/>
      <c r="D1" s="71"/>
      <c r="E1" s="72" t="s">
        <v>3034</v>
      </c>
      <c r="F1" s="282" t="s">
        <v>3035</v>
      </c>
      <c r="G1" s="282"/>
      <c r="H1" s="282"/>
      <c r="I1" s="282"/>
      <c r="J1" s="282"/>
      <c r="K1" s="73"/>
      <c r="L1" s="74" t="s">
        <v>3036</v>
      </c>
      <c r="M1" s="283" t="s">
        <v>3037</v>
      </c>
      <c r="N1" s="283"/>
      <c r="O1" s="75"/>
      <c r="P1" s="75"/>
      <c r="Q1" s="76"/>
      <c r="S1" s="53"/>
      <c r="T1" s="53"/>
      <c r="U1" s="53"/>
      <c r="V1" s="53"/>
      <c r="W1" s="53"/>
      <c r="X1" s="53"/>
    </row>
    <row r="2" spans="1:25" s="69" customFormat="1" ht="79.95" customHeight="1" thickBot="1" x14ac:dyDescent="0.35">
      <c r="B2" s="77"/>
      <c r="C2" s="78"/>
      <c r="D2" s="78"/>
      <c r="E2" s="79" t="s">
        <v>3040</v>
      </c>
      <c r="F2" s="284" t="s">
        <v>3041</v>
      </c>
      <c r="G2" s="284"/>
      <c r="H2" s="284"/>
      <c r="I2" s="284"/>
      <c r="J2" s="284"/>
      <c r="K2" s="80"/>
      <c r="L2" s="81">
        <f>BDI!F32</f>
        <v>0.20989999999999998</v>
      </c>
      <c r="M2" s="284" t="s">
        <v>3038</v>
      </c>
      <c r="N2" s="284"/>
      <c r="O2" s="82"/>
      <c r="P2" s="82"/>
      <c r="Q2" s="83"/>
      <c r="S2" s="53"/>
      <c r="T2" s="53"/>
      <c r="U2" s="53"/>
      <c r="V2" s="53"/>
      <c r="W2" s="53"/>
      <c r="X2" s="53"/>
    </row>
    <row r="3" spans="1:25" s="69" customFormat="1" ht="12.75" customHeight="1" thickBot="1" x14ac:dyDescent="0.3">
      <c r="B3" s="285" t="s">
        <v>3039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7"/>
      <c r="R3" s="84"/>
      <c r="S3" s="53"/>
      <c r="T3" s="53"/>
      <c r="U3" s="53"/>
      <c r="V3" s="53"/>
      <c r="W3" s="53"/>
      <c r="X3" s="53"/>
    </row>
    <row r="4" spans="1:25" s="55" customFormat="1" x14ac:dyDescent="0.3">
      <c r="B4" s="280" t="s">
        <v>35</v>
      </c>
      <c r="C4" s="280" t="s">
        <v>36</v>
      </c>
      <c r="D4" s="280" t="s">
        <v>37</v>
      </c>
      <c r="E4" s="281" t="s">
        <v>38</v>
      </c>
      <c r="F4" s="280" t="s">
        <v>39</v>
      </c>
      <c r="G4" s="280" t="s">
        <v>1488</v>
      </c>
      <c r="H4" s="280" t="s">
        <v>1489</v>
      </c>
      <c r="I4" s="64"/>
      <c r="J4" s="280" t="s">
        <v>40</v>
      </c>
      <c r="K4" s="280"/>
      <c r="L4" s="280"/>
      <c r="M4" s="280"/>
      <c r="N4" s="280" t="s">
        <v>41</v>
      </c>
      <c r="O4" s="280"/>
      <c r="P4" s="280"/>
      <c r="Q4" s="280" t="s">
        <v>42</v>
      </c>
      <c r="S4" s="280" t="s">
        <v>40</v>
      </c>
      <c r="T4" s="280"/>
      <c r="U4" s="280"/>
      <c r="V4" s="280" t="s">
        <v>41</v>
      </c>
      <c r="W4" s="280"/>
      <c r="X4" s="280"/>
    </row>
    <row r="5" spans="1:25" s="55" customFormat="1" x14ac:dyDescent="0.3">
      <c r="B5" s="280" t="s">
        <v>35</v>
      </c>
      <c r="C5" s="280" t="s">
        <v>36</v>
      </c>
      <c r="D5" s="280" t="s">
        <v>37</v>
      </c>
      <c r="E5" s="281" t="s">
        <v>38</v>
      </c>
      <c r="F5" s="280" t="s">
        <v>39</v>
      </c>
      <c r="G5" s="280" t="s">
        <v>1488</v>
      </c>
      <c r="H5" s="280" t="s">
        <v>1489</v>
      </c>
      <c r="I5" s="65"/>
      <c r="J5" s="54" t="s">
        <v>43</v>
      </c>
      <c r="K5" s="65"/>
      <c r="L5" s="54" t="s">
        <v>44</v>
      </c>
      <c r="M5" s="54" t="s">
        <v>41</v>
      </c>
      <c r="N5" s="54" t="s">
        <v>43</v>
      </c>
      <c r="O5" s="54" t="s">
        <v>44</v>
      </c>
      <c r="P5" s="54" t="s">
        <v>41</v>
      </c>
      <c r="Q5" s="280" t="s">
        <v>42</v>
      </c>
      <c r="S5" s="54" t="s">
        <v>43</v>
      </c>
      <c r="T5" s="54" t="s">
        <v>44</v>
      </c>
      <c r="U5" s="54" t="s">
        <v>41</v>
      </c>
      <c r="V5" s="54" t="s">
        <v>43</v>
      </c>
      <c r="W5" s="54" t="s">
        <v>44</v>
      </c>
      <c r="X5" s="54" t="s">
        <v>41</v>
      </c>
    </row>
    <row r="6" spans="1:25" s="50" customFormat="1" x14ac:dyDescent="0.25">
      <c r="A6" s="52" t="s">
        <v>1924</v>
      </c>
      <c r="B6" s="44">
        <v>1</v>
      </c>
      <c r="C6" s="45"/>
      <c r="D6" s="45"/>
      <c r="E6" s="87" t="s">
        <v>20</v>
      </c>
      <c r="F6" s="45"/>
      <c r="G6" s="60"/>
      <c r="H6" s="60"/>
      <c r="I6" s="66"/>
      <c r="J6" s="60"/>
      <c r="K6" s="66"/>
      <c r="L6" s="60"/>
      <c r="M6" s="60"/>
      <c r="N6" s="60"/>
      <c r="O6" s="60"/>
      <c r="P6" s="61">
        <f>P7+P13+P16+P20+P22+P26</f>
        <v>59875.789999999994</v>
      </c>
      <c r="Q6" s="57">
        <f t="shared" ref="Q6:Q69" si="0">P6/$O$998</f>
        <v>1.4973307315324268E-2</v>
      </c>
      <c r="S6" s="60"/>
      <c r="T6" s="60"/>
      <c r="U6" s="60"/>
      <c r="V6" s="60"/>
      <c r="W6" s="60"/>
      <c r="X6" s="61">
        <v>72559.509999999995</v>
      </c>
      <c r="Y6" s="91">
        <f>P6-X6</f>
        <v>-12683.720000000001</v>
      </c>
    </row>
    <row r="7" spans="1:25" s="50" customFormat="1" x14ac:dyDescent="0.25">
      <c r="A7" s="52" t="s">
        <v>1925</v>
      </c>
      <c r="B7" s="44" t="s">
        <v>2969</v>
      </c>
      <c r="C7" s="62"/>
      <c r="D7" s="62"/>
      <c r="E7" s="87" t="s">
        <v>45</v>
      </c>
      <c r="F7" s="45"/>
      <c r="G7" s="60"/>
      <c r="H7" s="60"/>
      <c r="I7" s="66"/>
      <c r="J7" s="60"/>
      <c r="K7" s="66"/>
      <c r="L7" s="60"/>
      <c r="M7" s="60"/>
      <c r="N7" s="60"/>
      <c r="O7" s="60"/>
      <c r="P7" s="61">
        <f>SUM(P8:P12)</f>
        <v>53038.29</v>
      </c>
      <c r="Q7" s="57">
        <f t="shared" si="0"/>
        <v>1.3263434447366624E-2</v>
      </c>
      <c r="S7" s="60"/>
      <c r="T7" s="60"/>
      <c r="U7" s="60"/>
      <c r="V7" s="60"/>
      <c r="W7" s="60"/>
      <c r="X7" s="61">
        <v>64272.61</v>
      </c>
      <c r="Y7" s="91">
        <f t="shared" ref="Y7:Y70" si="1">P7-X7</f>
        <v>-11234.32</v>
      </c>
    </row>
    <row r="8" spans="1:25" s="50" customFormat="1" ht="24" x14ac:dyDescent="0.25">
      <c r="A8" s="52" t="s">
        <v>1926</v>
      </c>
      <c r="B8" s="3" t="s">
        <v>46</v>
      </c>
      <c r="C8" s="46">
        <v>21301</v>
      </c>
      <c r="D8" s="46" t="s">
        <v>1490</v>
      </c>
      <c r="E8" s="48" t="s">
        <v>1491</v>
      </c>
      <c r="F8" s="46" t="s">
        <v>11</v>
      </c>
      <c r="G8" s="59">
        <v>7.5</v>
      </c>
      <c r="H8" s="59">
        <v>7.5</v>
      </c>
      <c r="I8" s="66">
        <v>3.09</v>
      </c>
      <c r="J8" s="59">
        <v>2.5499999999999998</v>
      </c>
      <c r="K8" s="66">
        <v>410.63</v>
      </c>
      <c r="L8" s="59">
        <v>338.89</v>
      </c>
      <c r="M8" s="59">
        <f>L8+J8</f>
        <v>341.44</v>
      </c>
      <c r="N8" s="59">
        <f>TRUNC(J8*H8,2)</f>
        <v>19.12</v>
      </c>
      <c r="O8" s="59">
        <f>TRUNC(L8*H8,2)</f>
        <v>2541.67</v>
      </c>
      <c r="P8" s="59">
        <f>TRUNC(((J8*H8)+(L8*H8)),2)</f>
        <v>2560.8000000000002</v>
      </c>
      <c r="Q8" s="58">
        <f t="shared" si="0"/>
        <v>6.4038646292737672E-4</v>
      </c>
      <c r="S8" s="59">
        <v>3.09</v>
      </c>
      <c r="T8" s="59">
        <v>410.63</v>
      </c>
      <c r="U8" s="59">
        <v>413.72</v>
      </c>
      <c r="V8" s="59">
        <v>23.17</v>
      </c>
      <c r="W8" s="59">
        <v>3079.73</v>
      </c>
      <c r="X8" s="59">
        <v>3102.9</v>
      </c>
      <c r="Y8" s="91">
        <f t="shared" si="1"/>
        <v>-542.09999999999991</v>
      </c>
    </row>
    <row r="9" spans="1:25" s="50" customFormat="1" x14ac:dyDescent="0.25">
      <c r="A9" s="52" t="s">
        <v>1927</v>
      </c>
      <c r="B9" s="3" t="s">
        <v>47</v>
      </c>
      <c r="C9" s="46">
        <v>20202</v>
      </c>
      <c r="D9" s="47" t="s">
        <v>1490</v>
      </c>
      <c r="E9" s="48" t="s">
        <v>48</v>
      </c>
      <c r="F9" s="46" t="s">
        <v>11</v>
      </c>
      <c r="G9" s="59">
        <v>60.06</v>
      </c>
      <c r="H9" s="59">
        <v>60.06</v>
      </c>
      <c r="I9" s="66">
        <v>2.66</v>
      </c>
      <c r="J9" s="59">
        <v>2.19</v>
      </c>
      <c r="K9" s="66">
        <v>0</v>
      </c>
      <c r="L9" s="59">
        <v>0</v>
      </c>
      <c r="M9" s="59">
        <f>L9+J9</f>
        <v>2.19</v>
      </c>
      <c r="N9" s="59">
        <f>TRUNC(J9*H9,2)</f>
        <v>131.53</v>
      </c>
      <c r="O9" s="59">
        <f>TRUNC(L9*H9,2)</f>
        <v>0</v>
      </c>
      <c r="P9" s="59">
        <f>TRUNC(((J9*H9)+(L9*H9)),2)</f>
        <v>131.53</v>
      </c>
      <c r="Q9" s="58">
        <f t="shared" si="0"/>
        <v>3.2892077268368417E-5</v>
      </c>
      <c r="S9" s="59">
        <v>2.66</v>
      </c>
      <c r="T9" s="59">
        <v>0</v>
      </c>
      <c r="U9" s="59">
        <v>2.66</v>
      </c>
      <c r="V9" s="59">
        <v>159.75</v>
      </c>
      <c r="W9" s="59">
        <v>0</v>
      </c>
      <c r="X9" s="59">
        <v>159.75</v>
      </c>
      <c r="Y9" s="91">
        <f t="shared" si="1"/>
        <v>-28.22</v>
      </c>
    </row>
    <row r="10" spans="1:25" s="50" customFormat="1" ht="48" x14ac:dyDescent="0.25">
      <c r="A10" s="52" t="s">
        <v>1928</v>
      </c>
      <c r="B10" s="48" t="s">
        <v>1492</v>
      </c>
      <c r="C10" s="47" t="s">
        <v>1493</v>
      </c>
      <c r="D10" s="47" t="s">
        <v>1490</v>
      </c>
      <c r="E10" s="48" t="s">
        <v>3032</v>
      </c>
      <c r="F10" s="47" t="s">
        <v>11</v>
      </c>
      <c r="G10" s="59">
        <v>50.82</v>
      </c>
      <c r="H10" s="59">
        <v>50.82</v>
      </c>
      <c r="I10" s="66">
        <v>66.3</v>
      </c>
      <c r="J10" s="59">
        <v>54.71</v>
      </c>
      <c r="K10" s="66">
        <v>251.35</v>
      </c>
      <c r="L10" s="59">
        <v>207.43</v>
      </c>
      <c r="M10" s="59">
        <f>L10+J10</f>
        <v>262.14</v>
      </c>
      <c r="N10" s="59">
        <f>TRUNC(J10*H10,2)</f>
        <v>2780.36</v>
      </c>
      <c r="O10" s="59">
        <f>TRUNC(L10*H10,2)</f>
        <v>10541.59</v>
      </c>
      <c r="P10" s="59">
        <f>TRUNC(((J10*H10)+(L10*H10)),2)</f>
        <v>13321.95</v>
      </c>
      <c r="Q10" s="58">
        <f t="shared" si="0"/>
        <v>3.3314575288173093E-3</v>
      </c>
      <c r="S10" s="59">
        <v>66.3</v>
      </c>
      <c r="T10" s="59">
        <v>251.35</v>
      </c>
      <c r="U10" s="59">
        <v>317.64999999999998</v>
      </c>
      <c r="V10" s="59">
        <v>3369.36</v>
      </c>
      <c r="W10" s="59">
        <v>12773.61</v>
      </c>
      <c r="X10" s="59">
        <v>16142.97</v>
      </c>
      <c r="Y10" s="91">
        <f t="shared" si="1"/>
        <v>-2821.0199999999986</v>
      </c>
    </row>
    <row r="11" spans="1:25" s="50" customFormat="1" ht="24" x14ac:dyDescent="0.25">
      <c r="A11" s="52" t="s">
        <v>1929</v>
      </c>
      <c r="B11" s="3" t="s">
        <v>49</v>
      </c>
      <c r="C11" s="46">
        <v>20600</v>
      </c>
      <c r="D11" s="47" t="s">
        <v>1490</v>
      </c>
      <c r="E11" s="48" t="s">
        <v>1494</v>
      </c>
      <c r="F11" s="46" t="s">
        <v>11</v>
      </c>
      <c r="G11" s="59">
        <v>581.92999999999995</v>
      </c>
      <c r="H11" s="59">
        <v>581.92999999999995</v>
      </c>
      <c r="I11" s="66">
        <v>17.5</v>
      </c>
      <c r="J11" s="59">
        <v>14.44</v>
      </c>
      <c r="K11" s="66">
        <v>59.5</v>
      </c>
      <c r="L11" s="59">
        <v>49.1</v>
      </c>
      <c r="M11" s="59">
        <f>L11+J11</f>
        <v>63.54</v>
      </c>
      <c r="N11" s="59">
        <f>TRUNC(J11*H11,2)</f>
        <v>8403.06</v>
      </c>
      <c r="O11" s="59">
        <f>TRUNC(L11*H11,2)</f>
        <v>28572.76</v>
      </c>
      <c r="P11" s="59">
        <f>TRUNC(((J11*H11)+(L11*H11)),2)</f>
        <v>36975.83</v>
      </c>
      <c r="Q11" s="58">
        <f t="shared" si="0"/>
        <v>9.2466498701593187E-3</v>
      </c>
      <c r="S11" s="59">
        <v>17.5</v>
      </c>
      <c r="T11" s="59">
        <v>59.5</v>
      </c>
      <c r="U11" s="59">
        <v>77</v>
      </c>
      <c r="V11" s="59">
        <v>10183.77</v>
      </c>
      <c r="W11" s="59">
        <v>34624.839999999997</v>
      </c>
      <c r="X11" s="59">
        <v>44808.61</v>
      </c>
      <c r="Y11" s="91">
        <f t="shared" si="1"/>
        <v>-7832.7799999999988</v>
      </c>
    </row>
    <row r="12" spans="1:25" s="50" customFormat="1" ht="24" x14ac:dyDescent="0.25">
      <c r="A12" s="52" t="s">
        <v>1930</v>
      </c>
      <c r="B12" s="3" t="s">
        <v>50</v>
      </c>
      <c r="C12" s="46">
        <v>20118</v>
      </c>
      <c r="D12" s="47" t="s">
        <v>1490</v>
      </c>
      <c r="E12" s="48" t="s">
        <v>1495</v>
      </c>
      <c r="F12" s="46" t="s">
        <v>7</v>
      </c>
      <c r="G12" s="59">
        <v>1.5</v>
      </c>
      <c r="H12" s="59">
        <v>1.5</v>
      </c>
      <c r="I12" s="66">
        <v>38.92</v>
      </c>
      <c r="J12" s="59">
        <v>32.119999999999997</v>
      </c>
      <c r="K12" s="66">
        <v>0</v>
      </c>
      <c r="L12" s="59">
        <v>0</v>
      </c>
      <c r="M12" s="59">
        <f>L12+J12</f>
        <v>32.119999999999997</v>
      </c>
      <c r="N12" s="59">
        <f>TRUNC(J12*H12,2)</f>
        <v>48.18</v>
      </c>
      <c r="O12" s="59">
        <f>TRUNC(L12*H12,2)</f>
        <v>0</v>
      </c>
      <c r="P12" s="59">
        <f>TRUNC(((J12*H12)+(L12*H12)),2)</f>
        <v>48.18</v>
      </c>
      <c r="Q12" s="58">
        <f t="shared" si="0"/>
        <v>1.2048508194252189E-5</v>
      </c>
      <c r="S12" s="59">
        <v>38.92</v>
      </c>
      <c r="T12" s="59">
        <v>0</v>
      </c>
      <c r="U12" s="59">
        <v>38.92</v>
      </c>
      <c r="V12" s="59">
        <v>58.38</v>
      </c>
      <c r="W12" s="59">
        <v>0</v>
      </c>
      <c r="X12" s="59">
        <v>58.38</v>
      </c>
      <c r="Y12" s="91">
        <f t="shared" si="1"/>
        <v>-10.200000000000003</v>
      </c>
    </row>
    <row r="13" spans="1:25" s="50" customFormat="1" x14ac:dyDescent="0.25">
      <c r="A13" s="52" t="s">
        <v>1931</v>
      </c>
      <c r="B13" s="44" t="s">
        <v>2970</v>
      </c>
      <c r="C13" s="62"/>
      <c r="D13" s="62"/>
      <c r="E13" s="87" t="s">
        <v>51</v>
      </c>
      <c r="F13" s="62"/>
      <c r="G13" s="60"/>
      <c r="H13" s="60"/>
      <c r="I13" s="66"/>
      <c r="J13" s="60"/>
      <c r="K13" s="66"/>
      <c r="L13" s="60"/>
      <c r="M13" s="60"/>
      <c r="N13" s="60"/>
      <c r="O13" s="60"/>
      <c r="P13" s="61">
        <f>SUM(P14:P15)</f>
        <v>528.82000000000005</v>
      </c>
      <c r="Q13" s="57">
        <f t="shared" si="0"/>
        <v>1.3224350567215531E-4</v>
      </c>
      <c r="S13" s="60"/>
      <c r="T13" s="60"/>
      <c r="U13" s="60"/>
      <c r="V13" s="60"/>
      <c r="W13" s="60"/>
      <c r="X13" s="61">
        <v>640.78</v>
      </c>
      <c r="Y13" s="91">
        <f t="shared" si="1"/>
        <v>-111.95999999999992</v>
      </c>
    </row>
    <row r="14" spans="1:25" s="50" customFormat="1" ht="24" x14ac:dyDescent="0.25">
      <c r="A14" s="52" t="s">
        <v>1932</v>
      </c>
      <c r="B14" s="48" t="s">
        <v>1496</v>
      </c>
      <c r="C14" s="47" t="s">
        <v>1497</v>
      </c>
      <c r="D14" s="46" t="s">
        <v>1490</v>
      </c>
      <c r="E14" s="48" t="s">
        <v>1498</v>
      </c>
      <c r="F14" s="47" t="s">
        <v>73</v>
      </c>
      <c r="G14" s="59">
        <v>1</v>
      </c>
      <c r="H14" s="59">
        <v>1</v>
      </c>
      <c r="I14" s="66">
        <v>163.85</v>
      </c>
      <c r="J14" s="59">
        <v>135.22</v>
      </c>
      <c r="K14" s="66">
        <v>156.54</v>
      </c>
      <c r="L14" s="59">
        <v>129.19</v>
      </c>
      <c r="M14" s="59">
        <f>L14+J14</f>
        <v>264.40999999999997</v>
      </c>
      <c r="N14" s="59">
        <f>TRUNC(J14*H14,2)</f>
        <v>135.22</v>
      </c>
      <c r="O14" s="59">
        <f>TRUNC(L14*H14,2)</f>
        <v>129.19</v>
      </c>
      <c r="P14" s="59">
        <f>TRUNC(((J14*H14)+(L14*H14)),2)</f>
        <v>264.41000000000003</v>
      </c>
      <c r="Q14" s="58">
        <f t="shared" si="0"/>
        <v>6.6121752836077657E-5</v>
      </c>
      <c r="S14" s="59">
        <v>163.85</v>
      </c>
      <c r="T14" s="59">
        <v>156.54</v>
      </c>
      <c r="U14" s="59">
        <v>320.39</v>
      </c>
      <c r="V14" s="59">
        <v>163.85</v>
      </c>
      <c r="W14" s="59">
        <v>156.54</v>
      </c>
      <c r="X14" s="59">
        <v>320.39</v>
      </c>
      <c r="Y14" s="91">
        <f t="shared" si="1"/>
        <v>-55.979999999999961</v>
      </c>
    </row>
    <row r="15" spans="1:25" s="50" customFormat="1" ht="24" x14ac:dyDescent="0.25">
      <c r="A15" s="52" t="s">
        <v>1933</v>
      </c>
      <c r="B15" s="48" t="s">
        <v>1499</v>
      </c>
      <c r="C15" s="47" t="s">
        <v>1500</v>
      </c>
      <c r="D15" s="46" t="s">
        <v>1490</v>
      </c>
      <c r="E15" s="48" t="s">
        <v>1501</v>
      </c>
      <c r="F15" s="47" t="s">
        <v>73</v>
      </c>
      <c r="G15" s="59">
        <v>1</v>
      </c>
      <c r="H15" s="59">
        <v>1</v>
      </c>
      <c r="I15" s="66">
        <v>163.85</v>
      </c>
      <c r="J15" s="59">
        <v>135.22</v>
      </c>
      <c r="K15" s="66">
        <v>156.54</v>
      </c>
      <c r="L15" s="59">
        <v>129.19</v>
      </c>
      <c r="M15" s="59">
        <f>L15+J15</f>
        <v>264.40999999999997</v>
      </c>
      <c r="N15" s="59">
        <f>TRUNC(J15*H15,2)</f>
        <v>135.22</v>
      </c>
      <c r="O15" s="59">
        <f>TRUNC(L15*H15,2)</f>
        <v>129.19</v>
      </c>
      <c r="P15" s="59">
        <f>TRUNC(((J15*H15)+(L15*H15)),2)</f>
        <v>264.41000000000003</v>
      </c>
      <c r="Q15" s="58">
        <f t="shared" si="0"/>
        <v>6.6121752836077657E-5</v>
      </c>
      <c r="S15" s="59">
        <v>163.85</v>
      </c>
      <c r="T15" s="59">
        <v>156.54</v>
      </c>
      <c r="U15" s="59">
        <v>320.39</v>
      </c>
      <c r="V15" s="59">
        <v>163.85</v>
      </c>
      <c r="W15" s="59">
        <v>156.54</v>
      </c>
      <c r="X15" s="59">
        <v>320.39</v>
      </c>
      <c r="Y15" s="91">
        <f t="shared" si="1"/>
        <v>-55.979999999999961</v>
      </c>
    </row>
    <row r="16" spans="1:25" s="50" customFormat="1" x14ac:dyDescent="0.25">
      <c r="A16" s="52" t="s">
        <v>1934</v>
      </c>
      <c r="B16" s="44" t="s">
        <v>2971</v>
      </c>
      <c r="C16" s="62"/>
      <c r="D16" s="62"/>
      <c r="E16" s="87" t="s">
        <v>52</v>
      </c>
      <c r="F16" s="62"/>
      <c r="G16" s="60"/>
      <c r="H16" s="60"/>
      <c r="I16" s="66"/>
      <c r="J16" s="60"/>
      <c r="K16" s="66"/>
      <c r="L16" s="60"/>
      <c r="M16" s="60"/>
      <c r="N16" s="60"/>
      <c r="O16" s="60"/>
      <c r="P16" s="61">
        <f>P17</f>
        <v>397.59000000000003</v>
      </c>
      <c r="Q16" s="57">
        <f t="shared" si="0"/>
        <v>9.9426450248084862E-5</v>
      </c>
      <c r="S16" s="60"/>
      <c r="T16" s="60"/>
      <c r="U16" s="60"/>
      <c r="V16" s="60"/>
      <c r="W16" s="60"/>
      <c r="X16" s="61">
        <v>482.87</v>
      </c>
      <c r="Y16" s="91">
        <f t="shared" si="1"/>
        <v>-85.279999999999973</v>
      </c>
    </row>
    <row r="17" spans="1:25" s="50" customFormat="1" x14ac:dyDescent="0.25">
      <c r="A17" s="52" t="s">
        <v>1935</v>
      </c>
      <c r="B17" s="44" t="s">
        <v>53</v>
      </c>
      <c r="C17" s="62"/>
      <c r="D17" s="62"/>
      <c r="E17" s="87" t="s">
        <v>54</v>
      </c>
      <c r="F17" s="62"/>
      <c r="G17" s="60"/>
      <c r="H17" s="60"/>
      <c r="I17" s="66"/>
      <c r="J17" s="60"/>
      <c r="K17" s="66"/>
      <c r="L17" s="60"/>
      <c r="M17" s="60"/>
      <c r="N17" s="60"/>
      <c r="O17" s="60"/>
      <c r="P17" s="61">
        <f>SUM(P18:P19)</f>
        <v>397.59000000000003</v>
      </c>
      <c r="Q17" s="57">
        <f t="shared" si="0"/>
        <v>9.9426450248084862E-5</v>
      </c>
      <c r="S17" s="60"/>
      <c r="T17" s="60"/>
      <c r="U17" s="60"/>
      <c r="V17" s="60"/>
      <c r="W17" s="60"/>
      <c r="X17" s="61">
        <v>482.87</v>
      </c>
      <c r="Y17" s="91">
        <f t="shared" si="1"/>
        <v>-85.279999999999973</v>
      </c>
    </row>
    <row r="18" spans="1:25" s="50" customFormat="1" ht="24" x14ac:dyDescent="0.25">
      <c r="A18" s="52" t="s">
        <v>1936</v>
      </c>
      <c r="B18" s="3" t="s">
        <v>55</v>
      </c>
      <c r="C18" s="46">
        <v>41140</v>
      </c>
      <c r="D18" s="47" t="s">
        <v>1490</v>
      </c>
      <c r="E18" s="48" t="s">
        <v>1502</v>
      </c>
      <c r="F18" s="46" t="s">
        <v>11</v>
      </c>
      <c r="G18" s="59">
        <v>60.06</v>
      </c>
      <c r="H18" s="59">
        <v>60.06</v>
      </c>
      <c r="I18" s="66">
        <v>2.71</v>
      </c>
      <c r="J18" s="59">
        <v>2.23</v>
      </c>
      <c r="K18" s="66">
        <v>0</v>
      </c>
      <c r="L18" s="59">
        <v>0</v>
      </c>
      <c r="M18" s="59">
        <f>L18+J18</f>
        <v>2.23</v>
      </c>
      <c r="N18" s="59">
        <f>TRUNC(J18*H18,2)</f>
        <v>133.93</v>
      </c>
      <c r="O18" s="59">
        <f>TRUNC(L18*H18,2)</f>
        <v>0</v>
      </c>
      <c r="P18" s="59">
        <f>TRUNC(((J18*H18)+(L18*H18)),2)</f>
        <v>133.93</v>
      </c>
      <c r="Q18" s="58">
        <f t="shared" si="0"/>
        <v>3.3492252022752091E-5</v>
      </c>
      <c r="S18" s="59">
        <v>2.71</v>
      </c>
      <c r="T18" s="59">
        <v>0</v>
      </c>
      <c r="U18" s="59">
        <v>2.71</v>
      </c>
      <c r="V18" s="59">
        <v>162.76</v>
      </c>
      <c r="W18" s="59">
        <v>0</v>
      </c>
      <c r="X18" s="59">
        <v>162.76</v>
      </c>
      <c r="Y18" s="91">
        <f t="shared" si="1"/>
        <v>-28.829999999999984</v>
      </c>
    </row>
    <row r="19" spans="1:25" s="50" customFormat="1" x14ac:dyDescent="0.25">
      <c r="A19" s="52" t="s">
        <v>1937</v>
      </c>
      <c r="B19" s="3" t="s">
        <v>56</v>
      </c>
      <c r="C19" s="46">
        <v>41002</v>
      </c>
      <c r="D19" s="47" t="s">
        <v>1490</v>
      </c>
      <c r="E19" s="48" t="s">
        <v>57</v>
      </c>
      <c r="F19" s="46" t="s">
        <v>11</v>
      </c>
      <c r="G19" s="59">
        <v>60.06</v>
      </c>
      <c r="H19" s="59">
        <v>60.06</v>
      </c>
      <c r="I19" s="66">
        <v>5.33</v>
      </c>
      <c r="J19" s="59">
        <v>4.3899999999999997</v>
      </c>
      <c r="K19" s="66">
        <v>0</v>
      </c>
      <c r="L19" s="59">
        <v>0</v>
      </c>
      <c r="M19" s="59">
        <f>L19+J19</f>
        <v>4.3899999999999997</v>
      </c>
      <c r="N19" s="59">
        <f>TRUNC(J19*H19,2)</f>
        <v>263.66000000000003</v>
      </c>
      <c r="O19" s="59">
        <f>TRUNC(L19*H19,2)</f>
        <v>0</v>
      </c>
      <c r="P19" s="59">
        <f>TRUNC(((J19*H19)+(L19*H19)),2)</f>
        <v>263.66000000000003</v>
      </c>
      <c r="Q19" s="58">
        <f t="shared" si="0"/>
        <v>6.5934198225332764E-5</v>
      </c>
      <c r="S19" s="59">
        <v>5.33</v>
      </c>
      <c r="T19" s="59">
        <v>0</v>
      </c>
      <c r="U19" s="59">
        <v>5.33</v>
      </c>
      <c r="V19" s="59">
        <v>320.11</v>
      </c>
      <c r="W19" s="59">
        <v>0</v>
      </c>
      <c r="X19" s="59">
        <v>320.11</v>
      </c>
      <c r="Y19" s="91">
        <f t="shared" si="1"/>
        <v>-56.449999999999989</v>
      </c>
    </row>
    <row r="20" spans="1:25" s="50" customFormat="1" x14ac:dyDescent="0.25">
      <c r="A20" s="52" t="s">
        <v>1938</v>
      </c>
      <c r="B20" s="44" t="s">
        <v>2972</v>
      </c>
      <c r="C20" s="62"/>
      <c r="D20" s="62"/>
      <c r="E20" s="87" t="s">
        <v>58</v>
      </c>
      <c r="F20" s="62"/>
      <c r="G20" s="60"/>
      <c r="H20" s="60"/>
      <c r="I20" s="66"/>
      <c r="J20" s="60"/>
      <c r="K20" s="66"/>
      <c r="L20" s="60"/>
      <c r="M20" s="60"/>
      <c r="N20" s="60"/>
      <c r="O20" s="60"/>
      <c r="P20" s="61">
        <f>P21</f>
        <v>2933.2</v>
      </c>
      <c r="Q20" s="57">
        <f t="shared" si="0"/>
        <v>7.3351357898257617E-4</v>
      </c>
      <c r="S20" s="60"/>
      <c r="T20" s="60"/>
      <c r="U20" s="60"/>
      <c r="V20" s="60"/>
      <c r="W20" s="60"/>
      <c r="X20" s="61">
        <v>3554.4</v>
      </c>
      <c r="Y20" s="91">
        <f t="shared" si="1"/>
        <v>-621.20000000000027</v>
      </c>
    </row>
    <row r="21" spans="1:25" s="50" customFormat="1" x14ac:dyDescent="0.25">
      <c r="A21" s="52" t="s">
        <v>1939</v>
      </c>
      <c r="B21" s="3" t="s">
        <v>59</v>
      </c>
      <c r="C21" s="46">
        <v>50101</v>
      </c>
      <c r="D21" s="47" t="s">
        <v>1490</v>
      </c>
      <c r="E21" s="48" t="s">
        <v>60</v>
      </c>
      <c r="F21" s="46" t="s">
        <v>61</v>
      </c>
      <c r="G21" s="59">
        <v>40</v>
      </c>
      <c r="H21" s="59">
        <v>40</v>
      </c>
      <c r="I21" s="66">
        <v>0</v>
      </c>
      <c r="J21" s="59">
        <v>0</v>
      </c>
      <c r="K21" s="66">
        <v>88.86</v>
      </c>
      <c r="L21" s="59">
        <v>73.33</v>
      </c>
      <c r="M21" s="59">
        <f>L21+J21</f>
        <v>73.33</v>
      </c>
      <c r="N21" s="59">
        <f>TRUNC(J21*H21,2)</f>
        <v>0</v>
      </c>
      <c r="O21" s="59">
        <f>TRUNC(L21*H21,2)</f>
        <v>2933.2</v>
      </c>
      <c r="P21" s="59">
        <f>TRUNC(((J21*H21)+(L21*H21)),2)</f>
        <v>2933.2</v>
      </c>
      <c r="Q21" s="58">
        <f t="shared" si="0"/>
        <v>7.3351357898257617E-4</v>
      </c>
      <c r="S21" s="59">
        <v>0</v>
      </c>
      <c r="T21" s="59">
        <v>88.86</v>
      </c>
      <c r="U21" s="59">
        <v>88.86</v>
      </c>
      <c r="V21" s="59">
        <v>0</v>
      </c>
      <c r="W21" s="59">
        <v>3554.4</v>
      </c>
      <c r="X21" s="59">
        <v>3554.4</v>
      </c>
      <c r="Y21" s="91">
        <f t="shared" si="1"/>
        <v>-621.20000000000027</v>
      </c>
    </row>
    <row r="22" spans="1:25" s="50" customFormat="1" x14ac:dyDescent="0.25">
      <c r="A22" s="52" t="s">
        <v>1940</v>
      </c>
      <c r="B22" s="44" t="s">
        <v>2973</v>
      </c>
      <c r="C22" s="62"/>
      <c r="D22" s="62"/>
      <c r="E22" s="87" t="s">
        <v>62</v>
      </c>
      <c r="F22" s="62"/>
      <c r="G22" s="60"/>
      <c r="H22" s="60"/>
      <c r="I22" s="66"/>
      <c r="J22" s="60"/>
      <c r="K22" s="66"/>
      <c r="L22" s="60"/>
      <c r="M22" s="60"/>
      <c r="N22" s="60"/>
      <c r="O22" s="60"/>
      <c r="P22" s="61">
        <f>P23</f>
        <v>556</v>
      </c>
      <c r="Q22" s="57">
        <f t="shared" si="0"/>
        <v>1.3904048476555037E-4</v>
      </c>
      <c r="S22" s="60"/>
      <c r="T22" s="60"/>
      <c r="U22" s="60"/>
      <c r="V22" s="60"/>
      <c r="W22" s="60"/>
      <c r="X22" s="61">
        <v>674.2</v>
      </c>
      <c r="Y22" s="91">
        <f t="shared" si="1"/>
        <v>-118.20000000000005</v>
      </c>
    </row>
    <row r="23" spans="1:25" s="50" customFormat="1" x14ac:dyDescent="0.25">
      <c r="A23" s="52" t="s">
        <v>1941</v>
      </c>
      <c r="B23" s="44" t="s">
        <v>63</v>
      </c>
      <c r="C23" s="62"/>
      <c r="D23" s="62"/>
      <c r="E23" s="87" t="s">
        <v>64</v>
      </c>
      <c r="F23" s="62"/>
      <c r="G23" s="60"/>
      <c r="H23" s="60"/>
      <c r="I23" s="66"/>
      <c r="J23" s="60"/>
      <c r="K23" s="66"/>
      <c r="L23" s="60"/>
      <c r="M23" s="60"/>
      <c r="N23" s="60"/>
      <c r="O23" s="60"/>
      <c r="P23" s="61">
        <f>SUM(P24:P25)</f>
        <v>556</v>
      </c>
      <c r="Q23" s="57">
        <f t="shared" si="0"/>
        <v>1.3904048476555037E-4</v>
      </c>
      <c r="S23" s="60"/>
      <c r="T23" s="60"/>
      <c r="U23" s="60"/>
      <c r="V23" s="60"/>
      <c r="W23" s="60"/>
      <c r="X23" s="61">
        <v>674.2</v>
      </c>
      <c r="Y23" s="91">
        <f t="shared" si="1"/>
        <v>-118.20000000000005</v>
      </c>
    </row>
    <row r="24" spans="1:25" s="50" customFormat="1" x14ac:dyDescent="0.25">
      <c r="A24" s="52" t="s">
        <v>1942</v>
      </c>
      <c r="B24" s="3" t="s">
        <v>65</v>
      </c>
      <c r="C24" s="46">
        <v>200101</v>
      </c>
      <c r="D24" s="46" t="s">
        <v>1490</v>
      </c>
      <c r="E24" s="48" t="s">
        <v>66</v>
      </c>
      <c r="F24" s="46" t="s">
        <v>11</v>
      </c>
      <c r="G24" s="59">
        <v>20</v>
      </c>
      <c r="H24" s="59">
        <v>20</v>
      </c>
      <c r="I24" s="66">
        <v>3.45</v>
      </c>
      <c r="J24" s="59">
        <v>2.84</v>
      </c>
      <c r="K24" s="66">
        <v>2.33</v>
      </c>
      <c r="L24" s="59">
        <v>1.92</v>
      </c>
      <c r="M24" s="59">
        <f>L24+J24</f>
        <v>4.76</v>
      </c>
      <c r="N24" s="59">
        <f>TRUNC(J24*H24,2)</f>
        <v>56.8</v>
      </c>
      <c r="O24" s="59">
        <f>TRUNC(L24*H24,2)</f>
        <v>38.4</v>
      </c>
      <c r="P24" s="59">
        <f>TRUNC(((J24*H24)+(L24*H24)),2)</f>
        <v>95.2</v>
      </c>
      <c r="Q24" s="58">
        <f t="shared" si="0"/>
        <v>2.3806931923885604E-5</v>
      </c>
      <c r="S24" s="59">
        <v>3.45</v>
      </c>
      <c r="T24" s="59">
        <v>2.33</v>
      </c>
      <c r="U24" s="59">
        <v>5.78</v>
      </c>
      <c r="V24" s="59">
        <v>69</v>
      </c>
      <c r="W24" s="59">
        <v>46.6</v>
      </c>
      <c r="X24" s="59">
        <v>115.6</v>
      </c>
      <c r="Y24" s="91">
        <f t="shared" si="1"/>
        <v>-20.399999999999991</v>
      </c>
    </row>
    <row r="25" spans="1:25" s="50" customFormat="1" ht="36" x14ac:dyDescent="0.25">
      <c r="A25" s="52" t="s">
        <v>1943</v>
      </c>
      <c r="B25" s="48" t="s">
        <v>1503</v>
      </c>
      <c r="C25" s="47" t="s">
        <v>1504</v>
      </c>
      <c r="D25" s="47" t="s">
        <v>103</v>
      </c>
      <c r="E25" s="48" t="s">
        <v>1505</v>
      </c>
      <c r="F25" s="47" t="s">
        <v>11</v>
      </c>
      <c r="G25" s="59">
        <v>20</v>
      </c>
      <c r="H25" s="59">
        <v>20</v>
      </c>
      <c r="I25" s="66">
        <v>12.86</v>
      </c>
      <c r="J25" s="59">
        <v>10.61</v>
      </c>
      <c r="K25" s="66">
        <v>15.07</v>
      </c>
      <c r="L25" s="59">
        <v>12.43</v>
      </c>
      <c r="M25" s="59">
        <f>L25+J25</f>
        <v>23.04</v>
      </c>
      <c r="N25" s="59">
        <f>TRUNC(J25*H25,2)</f>
        <v>212.2</v>
      </c>
      <c r="O25" s="59">
        <f>TRUNC(L25*H25,2)</f>
        <v>248.6</v>
      </c>
      <c r="P25" s="59">
        <f>TRUNC(((J25*H25)+(L25*H25)),2)</f>
        <v>460.8</v>
      </c>
      <c r="Q25" s="58">
        <f t="shared" si="0"/>
        <v>1.1523355284166478E-4</v>
      </c>
      <c r="S25" s="59">
        <v>12.86</v>
      </c>
      <c r="T25" s="59">
        <v>15.07</v>
      </c>
      <c r="U25" s="59">
        <v>27.93</v>
      </c>
      <c r="V25" s="59">
        <v>257.2</v>
      </c>
      <c r="W25" s="59">
        <v>301.39999999999998</v>
      </c>
      <c r="X25" s="59">
        <v>558.6</v>
      </c>
      <c r="Y25" s="91">
        <f t="shared" si="1"/>
        <v>-97.800000000000011</v>
      </c>
    </row>
    <row r="26" spans="1:25" s="50" customFormat="1" x14ac:dyDescent="0.25">
      <c r="A26" s="52" t="s">
        <v>1944</v>
      </c>
      <c r="B26" s="44" t="s">
        <v>2974</v>
      </c>
      <c r="C26" s="62"/>
      <c r="D26" s="62"/>
      <c r="E26" s="87" t="s">
        <v>67</v>
      </c>
      <c r="F26" s="62"/>
      <c r="G26" s="60"/>
      <c r="H26" s="60"/>
      <c r="I26" s="66"/>
      <c r="J26" s="60"/>
      <c r="K26" s="66"/>
      <c r="L26" s="60"/>
      <c r="M26" s="60"/>
      <c r="N26" s="60"/>
      <c r="O26" s="60"/>
      <c r="P26" s="61">
        <f>SUM(P27:P28)</f>
        <v>2421.8900000000003</v>
      </c>
      <c r="Q26" s="57">
        <f t="shared" si="0"/>
        <v>6.0564884828927853E-4</v>
      </c>
      <c r="S26" s="60"/>
      <c r="T26" s="60"/>
      <c r="U26" s="60"/>
      <c r="V26" s="60"/>
      <c r="W26" s="60"/>
      <c r="X26" s="61">
        <v>2934.65</v>
      </c>
      <c r="Y26" s="91">
        <f t="shared" si="1"/>
        <v>-512.75999999999976</v>
      </c>
    </row>
    <row r="27" spans="1:25" s="50" customFormat="1" ht="24" x14ac:dyDescent="0.25">
      <c r="A27" s="52" t="s">
        <v>1945</v>
      </c>
      <c r="B27" s="3" t="s">
        <v>68</v>
      </c>
      <c r="C27" s="46" t="s">
        <v>69</v>
      </c>
      <c r="D27" s="46" t="s">
        <v>70</v>
      </c>
      <c r="E27" s="48" t="s">
        <v>1506</v>
      </c>
      <c r="F27" s="46" t="s">
        <v>11</v>
      </c>
      <c r="G27" s="59">
        <v>10</v>
      </c>
      <c r="H27" s="59">
        <v>10</v>
      </c>
      <c r="I27" s="66">
        <v>46.36</v>
      </c>
      <c r="J27" s="59">
        <v>38.26</v>
      </c>
      <c r="K27" s="66">
        <v>86.8</v>
      </c>
      <c r="L27" s="59">
        <v>71.63</v>
      </c>
      <c r="M27" s="59">
        <f>L27+J27</f>
        <v>109.88999999999999</v>
      </c>
      <c r="N27" s="59">
        <f>TRUNC(J27*H27,2)</f>
        <v>382.6</v>
      </c>
      <c r="O27" s="59">
        <f>TRUNC(L27*H27,2)</f>
        <v>716.3</v>
      </c>
      <c r="P27" s="59">
        <f>TRUNC(((J27*H27)+(L27*H27)),2)</f>
        <v>1098.9000000000001</v>
      </c>
      <c r="Q27" s="58">
        <f t="shared" si="0"/>
        <v>2.7480501566342323E-4</v>
      </c>
      <c r="S27" s="59">
        <v>46.36</v>
      </c>
      <c r="T27" s="59">
        <v>86.8</v>
      </c>
      <c r="U27" s="59">
        <v>133.16</v>
      </c>
      <c r="V27" s="59">
        <v>463.6</v>
      </c>
      <c r="W27" s="59">
        <v>868</v>
      </c>
      <c r="X27" s="59">
        <v>1331.6</v>
      </c>
      <c r="Y27" s="91">
        <f t="shared" si="1"/>
        <v>-232.69999999999982</v>
      </c>
    </row>
    <row r="28" spans="1:25" s="50" customFormat="1" x14ac:dyDescent="0.25">
      <c r="A28" s="52" t="s">
        <v>1946</v>
      </c>
      <c r="B28" s="3" t="s">
        <v>71</v>
      </c>
      <c r="C28" s="46">
        <v>270804</v>
      </c>
      <c r="D28" s="47" t="s">
        <v>1490</v>
      </c>
      <c r="E28" s="48" t="s">
        <v>72</v>
      </c>
      <c r="F28" s="46" t="s">
        <v>73</v>
      </c>
      <c r="G28" s="59">
        <v>1</v>
      </c>
      <c r="H28" s="59">
        <v>1</v>
      </c>
      <c r="I28" s="66">
        <v>5.57</v>
      </c>
      <c r="J28" s="59">
        <v>4.59</v>
      </c>
      <c r="K28" s="66">
        <v>1597.48</v>
      </c>
      <c r="L28" s="59">
        <v>1318.4</v>
      </c>
      <c r="M28" s="59">
        <f>L28+J28</f>
        <v>1322.99</v>
      </c>
      <c r="N28" s="59">
        <f>TRUNC(J28*H28,2)</f>
        <v>4.59</v>
      </c>
      <c r="O28" s="59">
        <f>TRUNC(L28*H28,2)</f>
        <v>1318.4</v>
      </c>
      <c r="P28" s="59">
        <f>TRUNC(((J28*H28)+(L28*H28)),2)</f>
        <v>1322.99</v>
      </c>
      <c r="Q28" s="58">
        <f t="shared" si="0"/>
        <v>3.3084383262585519E-4</v>
      </c>
      <c r="S28" s="59">
        <v>5.57</v>
      </c>
      <c r="T28" s="59">
        <v>1597.48</v>
      </c>
      <c r="U28" s="59">
        <v>1603.05</v>
      </c>
      <c r="V28" s="59">
        <v>5.57</v>
      </c>
      <c r="W28" s="59">
        <v>1597.48</v>
      </c>
      <c r="X28" s="59">
        <v>1603.05</v>
      </c>
      <c r="Y28" s="91">
        <f t="shared" si="1"/>
        <v>-280.05999999999995</v>
      </c>
    </row>
    <row r="29" spans="1:25" s="50" customFormat="1" x14ac:dyDescent="0.25">
      <c r="A29" s="52" t="s">
        <v>1950</v>
      </c>
      <c r="B29" s="44">
        <v>2</v>
      </c>
      <c r="C29" s="62"/>
      <c r="D29" s="62"/>
      <c r="E29" s="87" t="s">
        <v>21</v>
      </c>
      <c r="F29" s="62"/>
      <c r="G29" s="60"/>
      <c r="H29" s="60"/>
      <c r="I29" s="66"/>
      <c r="J29" s="60"/>
      <c r="K29" s="66"/>
      <c r="L29" s="60"/>
      <c r="M29" s="60"/>
      <c r="N29" s="60"/>
      <c r="O29" s="60"/>
      <c r="P29" s="61">
        <f>P30+P33+P37</f>
        <v>468024.54</v>
      </c>
      <c r="Q29" s="57">
        <f t="shared" si="0"/>
        <v>0.11704021389167936</v>
      </c>
      <c r="S29" s="60"/>
      <c r="T29" s="60"/>
      <c r="U29" s="60"/>
      <c r="V29" s="60"/>
      <c r="W29" s="60"/>
      <c r="X29" s="61">
        <v>567248.86</v>
      </c>
      <c r="Y29" s="91">
        <f t="shared" si="1"/>
        <v>-99224.320000000007</v>
      </c>
    </row>
    <row r="30" spans="1:25" s="50" customFormat="1" x14ac:dyDescent="0.25">
      <c r="A30" s="52" t="s">
        <v>1951</v>
      </c>
      <c r="B30" s="44" t="s">
        <v>2975</v>
      </c>
      <c r="C30" s="62"/>
      <c r="D30" s="62"/>
      <c r="E30" s="87" t="s">
        <v>45</v>
      </c>
      <c r="F30" s="62"/>
      <c r="G30" s="60"/>
      <c r="H30" s="60"/>
      <c r="I30" s="66"/>
      <c r="J30" s="60"/>
      <c r="K30" s="66"/>
      <c r="L30" s="60"/>
      <c r="M30" s="60"/>
      <c r="N30" s="60"/>
      <c r="O30" s="60"/>
      <c r="P30" s="61">
        <f>SUM(P31:P32)</f>
        <v>157151.24000000002</v>
      </c>
      <c r="Q30" s="57">
        <f t="shared" si="0"/>
        <v>3.9299252861703875E-2</v>
      </c>
      <c r="S30" s="60"/>
      <c r="T30" s="60"/>
      <c r="U30" s="60"/>
      <c r="V30" s="60"/>
      <c r="W30" s="60"/>
      <c r="X30" s="61">
        <v>190467.31</v>
      </c>
      <c r="Y30" s="91">
        <f t="shared" si="1"/>
        <v>-33316.069999999978</v>
      </c>
    </row>
    <row r="31" spans="1:25" s="50" customFormat="1" ht="24" x14ac:dyDescent="0.25">
      <c r="A31" s="52" t="s">
        <v>1952</v>
      </c>
      <c r="B31" s="3" t="s">
        <v>74</v>
      </c>
      <c r="C31" s="46">
        <v>20200</v>
      </c>
      <c r="D31" s="46" t="s">
        <v>1490</v>
      </c>
      <c r="E31" s="48" t="s">
        <v>1507</v>
      </c>
      <c r="F31" s="46" t="s">
        <v>11</v>
      </c>
      <c r="G31" s="59">
        <v>3492.25</v>
      </c>
      <c r="H31" s="59">
        <v>3492.25</v>
      </c>
      <c r="I31" s="66">
        <v>0</v>
      </c>
      <c r="J31" s="59">
        <v>0</v>
      </c>
      <c r="K31" s="66">
        <v>7.24</v>
      </c>
      <c r="L31" s="59">
        <v>5.97</v>
      </c>
      <c r="M31" s="59">
        <f>L31+J31</f>
        <v>5.97</v>
      </c>
      <c r="N31" s="59">
        <f>TRUNC(J31*H31,2)</f>
        <v>0</v>
      </c>
      <c r="O31" s="59">
        <f>TRUNC(L31*H31,2)</f>
        <v>20848.73</v>
      </c>
      <c r="P31" s="59">
        <f>TRUNC(((J31*H31)+(L31*H31)),2)</f>
        <v>20848.73</v>
      </c>
      <c r="Q31" s="58">
        <f t="shared" si="0"/>
        <v>5.2137005862339441E-3</v>
      </c>
      <c r="S31" s="59">
        <v>0</v>
      </c>
      <c r="T31" s="59">
        <v>7.24</v>
      </c>
      <c r="U31" s="59">
        <v>7.24</v>
      </c>
      <c r="V31" s="59">
        <v>0</v>
      </c>
      <c r="W31" s="59">
        <v>25283.89</v>
      </c>
      <c r="X31" s="59">
        <v>25283.89</v>
      </c>
      <c r="Y31" s="91">
        <f t="shared" si="1"/>
        <v>-4435.16</v>
      </c>
    </row>
    <row r="32" spans="1:25" s="50" customFormat="1" ht="24" x14ac:dyDescent="0.25">
      <c r="A32" s="52" t="s">
        <v>1953</v>
      </c>
      <c r="B32" s="3" t="s">
        <v>75</v>
      </c>
      <c r="C32" s="46">
        <v>21602</v>
      </c>
      <c r="D32" s="47" t="s">
        <v>1490</v>
      </c>
      <c r="E32" s="48" t="s">
        <v>1508</v>
      </c>
      <c r="F32" s="46" t="s">
        <v>11</v>
      </c>
      <c r="G32" s="59">
        <v>3492.25</v>
      </c>
      <c r="H32" s="59">
        <v>3492.25</v>
      </c>
      <c r="I32" s="66">
        <v>0</v>
      </c>
      <c r="J32" s="59">
        <v>0</v>
      </c>
      <c r="K32" s="66">
        <v>47.3</v>
      </c>
      <c r="L32" s="59">
        <v>39.03</v>
      </c>
      <c r="M32" s="59">
        <f>L32+J32</f>
        <v>39.03</v>
      </c>
      <c r="N32" s="59">
        <f>TRUNC(J32*H32,2)</f>
        <v>0</v>
      </c>
      <c r="O32" s="59">
        <f>TRUNC(L32*H32,2)</f>
        <v>136302.51</v>
      </c>
      <c r="P32" s="59">
        <f>TRUNC(((J32*H32)+(L32*H32)),2)</f>
        <v>136302.51</v>
      </c>
      <c r="Q32" s="58">
        <f t="shared" si="0"/>
        <v>3.408555227546993E-2</v>
      </c>
      <c r="S32" s="59">
        <v>0</v>
      </c>
      <c r="T32" s="59">
        <v>47.3</v>
      </c>
      <c r="U32" s="59">
        <v>47.3</v>
      </c>
      <c r="V32" s="59">
        <v>0</v>
      </c>
      <c r="W32" s="59">
        <v>165183.42000000001</v>
      </c>
      <c r="X32" s="59">
        <v>165183.42000000001</v>
      </c>
      <c r="Y32" s="91">
        <f t="shared" si="1"/>
        <v>-28880.910000000003</v>
      </c>
    </row>
    <row r="33" spans="1:25" s="50" customFormat="1" x14ac:dyDescent="0.25">
      <c r="A33" s="52" t="s">
        <v>1954</v>
      </c>
      <c r="B33" s="44" t="s">
        <v>2976</v>
      </c>
      <c r="C33" s="62"/>
      <c r="D33" s="62"/>
      <c r="E33" s="87" t="s">
        <v>76</v>
      </c>
      <c r="F33" s="62"/>
      <c r="G33" s="60"/>
      <c r="H33" s="60"/>
      <c r="I33" s="66"/>
      <c r="J33" s="60"/>
      <c r="K33" s="66"/>
      <c r="L33" s="60"/>
      <c r="M33" s="60"/>
      <c r="N33" s="60"/>
      <c r="O33" s="60"/>
      <c r="P33" s="61">
        <f>SUM(P34:P36)</f>
        <v>199078.09999999998</v>
      </c>
      <c r="Q33" s="57">
        <f t="shared" si="0"/>
        <v>4.978402073777826E-2</v>
      </c>
      <c r="S33" s="60"/>
      <c r="T33" s="60"/>
      <c r="U33" s="60"/>
      <c r="V33" s="60"/>
      <c r="W33" s="60"/>
      <c r="X33" s="61">
        <v>241261.55</v>
      </c>
      <c r="Y33" s="91">
        <f t="shared" si="1"/>
        <v>-42183.450000000012</v>
      </c>
    </row>
    <row r="34" spans="1:25" s="50" customFormat="1" x14ac:dyDescent="0.25">
      <c r="A34" s="52" t="s">
        <v>1955</v>
      </c>
      <c r="B34" s="3" t="s">
        <v>77</v>
      </c>
      <c r="C34" s="46">
        <v>250103</v>
      </c>
      <c r="D34" s="47" t="s">
        <v>1490</v>
      </c>
      <c r="E34" s="48" t="s">
        <v>78</v>
      </c>
      <c r="F34" s="46" t="s">
        <v>79</v>
      </c>
      <c r="G34" s="59">
        <v>3520</v>
      </c>
      <c r="H34" s="59">
        <v>3520</v>
      </c>
      <c r="I34" s="66">
        <v>24.86</v>
      </c>
      <c r="J34" s="59">
        <v>20.51</v>
      </c>
      <c r="K34" s="66">
        <v>0</v>
      </c>
      <c r="L34" s="59">
        <v>0</v>
      </c>
      <c r="M34" s="59">
        <f>L34+J34</f>
        <v>20.51</v>
      </c>
      <c r="N34" s="59">
        <f>TRUNC(J34*H34,2)</f>
        <v>72195.199999999997</v>
      </c>
      <c r="O34" s="59">
        <f>TRUNC(L34*H34,2)</f>
        <v>0</v>
      </c>
      <c r="P34" s="59">
        <f>TRUNC(((J34*H34)+(L34*H34)),2)</f>
        <v>72195.199999999997</v>
      </c>
      <c r="Q34" s="58">
        <f t="shared" si="0"/>
        <v>1.8054056844866658E-2</v>
      </c>
      <c r="S34" s="59">
        <v>24.86</v>
      </c>
      <c r="T34" s="59">
        <v>0</v>
      </c>
      <c r="U34" s="59">
        <v>24.86</v>
      </c>
      <c r="V34" s="59">
        <v>87507.199999999997</v>
      </c>
      <c r="W34" s="59">
        <v>0</v>
      </c>
      <c r="X34" s="59">
        <v>87507.199999999997</v>
      </c>
      <c r="Y34" s="91">
        <f t="shared" si="1"/>
        <v>-15312</v>
      </c>
    </row>
    <row r="35" spans="1:25" s="50" customFormat="1" x14ac:dyDescent="0.25">
      <c r="A35" s="52" t="s">
        <v>1956</v>
      </c>
      <c r="B35" s="3" t="s">
        <v>80</v>
      </c>
      <c r="C35" s="46">
        <v>250105</v>
      </c>
      <c r="D35" s="47" t="s">
        <v>1490</v>
      </c>
      <c r="E35" s="48" t="s">
        <v>81</v>
      </c>
      <c r="F35" s="46" t="s">
        <v>79</v>
      </c>
      <c r="G35" s="59">
        <v>3520</v>
      </c>
      <c r="H35" s="59">
        <v>3520</v>
      </c>
      <c r="I35" s="66">
        <v>17.850000000000001</v>
      </c>
      <c r="J35" s="59">
        <v>14.73</v>
      </c>
      <c r="K35" s="66">
        <v>0</v>
      </c>
      <c r="L35" s="59">
        <v>0</v>
      </c>
      <c r="M35" s="59">
        <f>L35+J35</f>
        <v>14.73</v>
      </c>
      <c r="N35" s="59">
        <f>TRUNC(J35*H35,2)</f>
        <v>51849.599999999999</v>
      </c>
      <c r="O35" s="59">
        <f>TRUNC(L35*H35,2)</f>
        <v>0</v>
      </c>
      <c r="P35" s="59">
        <f>TRUNC(((J35*H35)+(L35*H35)),2)</f>
        <v>51849.599999999999</v>
      </c>
      <c r="Q35" s="58">
        <f t="shared" si="0"/>
        <v>1.2966175393704822E-2</v>
      </c>
      <c r="S35" s="59">
        <v>17.850000000000001</v>
      </c>
      <c r="T35" s="59">
        <v>0</v>
      </c>
      <c r="U35" s="59">
        <v>17.850000000000001</v>
      </c>
      <c r="V35" s="59">
        <v>62832</v>
      </c>
      <c r="W35" s="59">
        <v>0</v>
      </c>
      <c r="X35" s="59">
        <v>62832</v>
      </c>
      <c r="Y35" s="91">
        <f t="shared" si="1"/>
        <v>-10982.400000000001</v>
      </c>
    </row>
    <row r="36" spans="1:25" s="50" customFormat="1" x14ac:dyDescent="0.25">
      <c r="A36" s="52" t="s">
        <v>1957</v>
      </c>
      <c r="B36" s="3" t="s">
        <v>82</v>
      </c>
      <c r="C36" s="46">
        <v>250101</v>
      </c>
      <c r="D36" s="47" t="s">
        <v>1490</v>
      </c>
      <c r="E36" s="48" t="s">
        <v>83</v>
      </c>
      <c r="F36" s="46" t="s">
        <v>79</v>
      </c>
      <c r="G36" s="59">
        <v>1005</v>
      </c>
      <c r="H36" s="59">
        <v>1005</v>
      </c>
      <c r="I36" s="66">
        <v>90.47</v>
      </c>
      <c r="J36" s="59">
        <v>74.66</v>
      </c>
      <c r="K36" s="66">
        <v>0</v>
      </c>
      <c r="L36" s="59">
        <v>0</v>
      </c>
      <c r="M36" s="59">
        <f>L36+J36</f>
        <v>74.66</v>
      </c>
      <c r="N36" s="59">
        <f>TRUNC(J36*H36,2)</f>
        <v>75033.3</v>
      </c>
      <c r="O36" s="59">
        <f>TRUNC(L36*H36,2)</f>
        <v>0</v>
      </c>
      <c r="P36" s="59">
        <f>TRUNC(((J36*H36)+(L36*H36)),2)</f>
        <v>75033.3</v>
      </c>
      <c r="Q36" s="58">
        <f t="shared" si="0"/>
        <v>1.8763788499206784E-2</v>
      </c>
      <c r="S36" s="59">
        <v>90.47</v>
      </c>
      <c r="T36" s="59">
        <v>0</v>
      </c>
      <c r="U36" s="59">
        <v>90.47</v>
      </c>
      <c r="V36" s="59">
        <v>90922.35</v>
      </c>
      <c r="W36" s="59">
        <v>0</v>
      </c>
      <c r="X36" s="59">
        <v>90922.35</v>
      </c>
      <c r="Y36" s="91">
        <f t="shared" si="1"/>
        <v>-15889.050000000003</v>
      </c>
    </row>
    <row r="37" spans="1:25" s="50" customFormat="1" x14ac:dyDescent="0.25">
      <c r="A37" s="52" t="s">
        <v>1958</v>
      </c>
      <c r="B37" s="44" t="s">
        <v>2977</v>
      </c>
      <c r="C37" s="62"/>
      <c r="D37" s="62"/>
      <c r="E37" s="87" t="s">
        <v>67</v>
      </c>
      <c r="F37" s="62"/>
      <c r="G37" s="60"/>
      <c r="H37" s="60"/>
      <c r="I37" s="66"/>
      <c r="J37" s="60"/>
      <c r="K37" s="66"/>
      <c r="L37" s="60"/>
      <c r="M37" s="60"/>
      <c r="N37" s="60"/>
      <c r="O37" s="60"/>
      <c r="P37" s="61">
        <f>SUM(P38:P39)</f>
        <v>111795.20000000001</v>
      </c>
      <c r="Q37" s="57">
        <f t="shared" si="0"/>
        <v>2.7956940292197228E-2</v>
      </c>
      <c r="S37" s="60"/>
      <c r="T37" s="60"/>
      <c r="U37" s="60"/>
      <c r="V37" s="60"/>
      <c r="W37" s="60"/>
      <c r="X37" s="61">
        <v>135520</v>
      </c>
      <c r="Y37" s="91">
        <f t="shared" si="1"/>
        <v>-23724.799999999988</v>
      </c>
    </row>
    <row r="38" spans="1:25" s="50" customFormat="1" x14ac:dyDescent="0.25">
      <c r="A38" s="52" t="s">
        <v>1959</v>
      </c>
      <c r="B38" s="3" t="s">
        <v>84</v>
      </c>
      <c r="C38" s="46">
        <v>271500</v>
      </c>
      <c r="D38" s="47" t="s">
        <v>1490</v>
      </c>
      <c r="E38" s="48" t="s">
        <v>85</v>
      </c>
      <c r="F38" s="46" t="s">
        <v>86</v>
      </c>
      <c r="G38" s="59">
        <v>7040</v>
      </c>
      <c r="H38" s="59">
        <v>7040</v>
      </c>
      <c r="I38" s="66">
        <v>0</v>
      </c>
      <c r="J38" s="59">
        <v>0</v>
      </c>
      <c r="K38" s="66">
        <v>3.35</v>
      </c>
      <c r="L38" s="59">
        <v>2.76</v>
      </c>
      <c r="M38" s="59">
        <f>L38+J38</f>
        <v>2.76</v>
      </c>
      <c r="N38" s="59">
        <f>TRUNC(J38*H38,2)</f>
        <v>0</v>
      </c>
      <c r="O38" s="59">
        <f>TRUNC(L38*H38,2)</f>
        <v>19430.400000000001</v>
      </c>
      <c r="P38" s="59">
        <f>TRUNC(((J38*H38)+(L38*H38)),2)</f>
        <v>19430.400000000001</v>
      </c>
      <c r="Q38" s="58">
        <f t="shared" si="0"/>
        <v>4.859014811490198E-3</v>
      </c>
      <c r="S38" s="59">
        <v>0</v>
      </c>
      <c r="T38" s="59">
        <v>3.35</v>
      </c>
      <c r="U38" s="59">
        <v>3.35</v>
      </c>
      <c r="V38" s="59">
        <v>0</v>
      </c>
      <c r="W38" s="59">
        <v>23584</v>
      </c>
      <c r="X38" s="59">
        <v>23584</v>
      </c>
      <c r="Y38" s="91">
        <f t="shared" si="1"/>
        <v>-4153.5999999999985</v>
      </c>
    </row>
    <row r="39" spans="1:25" s="50" customFormat="1" x14ac:dyDescent="0.25">
      <c r="A39" s="52" t="s">
        <v>1960</v>
      </c>
      <c r="B39" s="3" t="s">
        <v>87</v>
      </c>
      <c r="C39" s="46">
        <v>271502</v>
      </c>
      <c r="D39" s="47" t="s">
        <v>1490</v>
      </c>
      <c r="E39" s="48" t="s">
        <v>88</v>
      </c>
      <c r="F39" s="46" t="s">
        <v>86</v>
      </c>
      <c r="G39" s="59">
        <v>7040</v>
      </c>
      <c r="H39" s="59">
        <v>7040</v>
      </c>
      <c r="I39" s="66">
        <v>0</v>
      </c>
      <c r="J39" s="59">
        <v>0</v>
      </c>
      <c r="K39" s="66">
        <v>15.9</v>
      </c>
      <c r="L39" s="59">
        <v>13.12</v>
      </c>
      <c r="M39" s="59">
        <f>L39+J39</f>
        <v>13.12</v>
      </c>
      <c r="N39" s="59">
        <f>TRUNC(J39*H39,2)</f>
        <v>0</v>
      </c>
      <c r="O39" s="59">
        <f>TRUNC(L39*H39,2)</f>
        <v>92364.800000000003</v>
      </c>
      <c r="P39" s="59">
        <f>TRUNC(((J39*H39)+(L39*H39)),2)</f>
        <v>92364.800000000003</v>
      </c>
      <c r="Q39" s="58">
        <f t="shared" si="0"/>
        <v>2.3097925480707028E-2</v>
      </c>
      <c r="S39" s="59">
        <v>0</v>
      </c>
      <c r="T39" s="59">
        <v>15.9</v>
      </c>
      <c r="U39" s="59">
        <v>15.9</v>
      </c>
      <c r="V39" s="59">
        <v>0</v>
      </c>
      <c r="W39" s="59">
        <v>111936</v>
      </c>
      <c r="X39" s="59">
        <v>111936</v>
      </c>
      <c r="Y39" s="91">
        <f t="shared" si="1"/>
        <v>-19571.199999999997</v>
      </c>
    </row>
    <row r="40" spans="1:25" s="50" customFormat="1" x14ac:dyDescent="0.25">
      <c r="A40" s="52" t="s">
        <v>1961</v>
      </c>
      <c r="B40" s="44">
        <v>3</v>
      </c>
      <c r="C40" s="62"/>
      <c r="D40" s="62"/>
      <c r="E40" s="87" t="s">
        <v>22</v>
      </c>
      <c r="F40" s="62"/>
      <c r="G40" s="60"/>
      <c r="H40" s="60"/>
      <c r="I40" s="66"/>
      <c r="J40" s="60"/>
      <c r="K40" s="66"/>
      <c r="L40" s="60"/>
      <c r="M40" s="60"/>
      <c r="N40" s="60"/>
      <c r="O40" s="60"/>
      <c r="P40" s="61">
        <f>P41</f>
        <v>2605.04</v>
      </c>
      <c r="Q40" s="57">
        <f t="shared" si="0"/>
        <v>6.5144968423318228E-4</v>
      </c>
      <c r="S40" s="60"/>
      <c r="T40" s="60"/>
      <c r="U40" s="60"/>
      <c r="V40" s="60"/>
      <c r="W40" s="60"/>
      <c r="X40" s="61">
        <v>3168.45</v>
      </c>
      <c r="Y40" s="91">
        <f t="shared" si="1"/>
        <v>-563.40999999999985</v>
      </c>
    </row>
    <row r="41" spans="1:25" s="50" customFormat="1" x14ac:dyDescent="0.25">
      <c r="A41" s="52" t="s">
        <v>1962</v>
      </c>
      <c r="B41" s="44" t="s">
        <v>2978</v>
      </c>
      <c r="C41" s="62"/>
      <c r="D41" s="62"/>
      <c r="E41" s="87" t="s">
        <v>52</v>
      </c>
      <c r="F41" s="62"/>
      <c r="G41" s="60"/>
      <c r="H41" s="60"/>
      <c r="I41" s="66"/>
      <c r="J41" s="60"/>
      <c r="K41" s="66"/>
      <c r="L41" s="60"/>
      <c r="M41" s="60"/>
      <c r="N41" s="60"/>
      <c r="O41" s="60"/>
      <c r="P41" s="61">
        <f>SUM(P42:P46)</f>
        <v>2605.04</v>
      </c>
      <c r="Q41" s="57">
        <f t="shared" si="0"/>
        <v>6.5144968423318228E-4</v>
      </c>
      <c r="S41" s="60"/>
      <c r="T41" s="60"/>
      <c r="U41" s="60"/>
      <c r="V41" s="60"/>
      <c r="W41" s="60"/>
      <c r="X41" s="61">
        <v>3168.45</v>
      </c>
      <c r="Y41" s="91">
        <f t="shared" si="1"/>
        <v>-563.40999999999985</v>
      </c>
    </row>
    <row r="42" spans="1:25" s="50" customFormat="1" x14ac:dyDescent="0.25">
      <c r="A42" s="52" t="s">
        <v>1963</v>
      </c>
      <c r="B42" s="3" t="s">
        <v>89</v>
      </c>
      <c r="C42" s="46">
        <v>41004</v>
      </c>
      <c r="D42" s="47" t="s">
        <v>1490</v>
      </c>
      <c r="E42" s="48" t="s">
        <v>90</v>
      </c>
      <c r="F42" s="46" t="s">
        <v>7</v>
      </c>
      <c r="G42" s="59">
        <v>548.25</v>
      </c>
      <c r="H42" s="59">
        <v>548.25</v>
      </c>
      <c r="I42" s="66">
        <v>0</v>
      </c>
      <c r="J42" s="59">
        <v>0</v>
      </c>
      <c r="K42" s="66">
        <v>1.78</v>
      </c>
      <c r="L42" s="59">
        <v>1.46</v>
      </c>
      <c r="M42" s="59">
        <f>L42+J42</f>
        <v>1.46</v>
      </c>
      <c r="N42" s="59">
        <f>TRUNC(J42*H42,2)</f>
        <v>0</v>
      </c>
      <c r="O42" s="59">
        <f>TRUNC(L42*H42,2)</f>
        <v>800.44</v>
      </c>
      <c r="P42" s="59">
        <f>TRUNC(((J42*H42)+(L42*H42)),2)</f>
        <v>800.44</v>
      </c>
      <c r="Q42" s="58">
        <f t="shared" si="0"/>
        <v>2.0016828349952726E-4</v>
      </c>
      <c r="S42" s="59">
        <v>0</v>
      </c>
      <c r="T42" s="59">
        <v>1.78</v>
      </c>
      <c r="U42" s="59">
        <v>1.78</v>
      </c>
      <c r="V42" s="59">
        <v>0</v>
      </c>
      <c r="W42" s="59">
        <v>975.88</v>
      </c>
      <c r="X42" s="59">
        <v>975.88</v>
      </c>
      <c r="Y42" s="91">
        <f t="shared" si="1"/>
        <v>-175.43999999999994</v>
      </c>
    </row>
    <row r="43" spans="1:25" s="50" customFormat="1" x14ac:dyDescent="0.25">
      <c r="A43" s="52" t="s">
        <v>1964</v>
      </c>
      <c r="B43" s="3" t="s">
        <v>91</v>
      </c>
      <c r="C43" s="46">
        <v>41005</v>
      </c>
      <c r="D43" s="47" t="s">
        <v>1490</v>
      </c>
      <c r="E43" s="48" t="s">
        <v>92</v>
      </c>
      <c r="F43" s="46" t="s">
        <v>7</v>
      </c>
      <c r="G43" s="59">
        <v>26.3</v>
      </c>
      <c r="H43" s="59">
        <v>26.3</v>
      </c>
      <c r="I43" s="66">
        <v>0</v>
      </c>
      <c r="J43" s="59">
        <v>0</v>
      </c>
      <c r="K43" s="66">
        <v>1.31</v>
      </c>
      <c r="L43" s="59">
        <v>1.08</v>
      </c>
      <c r="M43" s="59">
        <f>L43+J43</f>
        <v>1.08</v>
      </c>
      <c r="N43" s="59">
        <f>TRUNC(J43*H43,2)</f>
        <v>0</v>
      </c>
      <c r="O43" s="59">
        <f>TRUNC(L43*H43,2)</f>
        <v>28.4</v>
      </c>
      <c r="P43" s="59">
        <f>TRUNC(((J43*H43)+(L43*H43)),2)</f>
        <v>28.4</v>
      </c>
      <c r="Q43" s="58">
        <f t="shared" si="0"/>
        <v>7.1020679268734359E-6</v>
      </c>
      <c r="S43" s="59">
        <v>0</v>
      </c>
      <c r="T43" s="59">
        <v>1.31</v>
      </c>
      <c r="U43" s="59">
        <v>1.31</v>
      </c>
      <c r="V43" s="59">
        <v>0</v>
      </c>
      <c r="W43" s="59">
        <v>34.450000000000003</v>
      </c>
      <c r="X43" s="59">
        <v>34.450000000000003</v>
      </c>
      <c r="Y43" s="91">
        <f t="shared" si="1"/>
        <v>-6.0500000000000043</v>
      </c>
    </row>
    <row r="44" spans="1:25" s="50" customFormat="1" ht="24" x14ac:dyDescent="0.25">
      <c r="A44" s="52" t="s">
        <v>1965</v>
      </c>
      <c r="B44" s="3" t="s">
        <v>93</v>
      </c>
      <c r="C44" s="46">
        <v>41006</v>
      </c>
      <c r="D44" s="47" t="s">
        <v>1490</v>
      </c>
      <c r="E44" s="48" t="s">
        <v>94</v>
      </c>
      <c r="F44" s="47" t="s">
        <v>1509</v>
      </c>
      <c r="G44" s="59">
        <v>263</v>
      </c>
      <c r="H44" s="59">
        <v>263</v>
      </c>
      <c r="I44" s="66">
        <v>0</v>
      </c>
      <c r="J44" s="59">
        <v>0</v>
      </c>
      <c r="K44" s="66">
        <v>2.5099999999999998</v>
      </c>
      <c r="L44" s="59">
        <v>2.0699999999999998</v>
      </c>
      <c r="M44" s="59">
        <f>L44+J44</f>
        <v>2.0699999999999998</v>
      </c>
      <c r="N44" s="59">
        <f>TRUNC(J44*H44,2)</f>
        <v>0</v>
      </c>
      <c r="O44" s="59">
        <f>TRUNC(L44*H44,2)</f>
        <v>544.41</v>
      </c>
      <c r="P44" s="59">
        <f>TRUNC(((J44*H44)+(L44*H44)),2)</f>
        <v>544.41</v>
      </c>
      <c r="Q44" s="58">
        <f t="shared" si="0"/>
        <v>1.361421408475059E-4</v>
      </c>
      <c r="S44" s="59">
        <v>0</v>
      </c>
      <c r="T44" s="59">
        <v>2.5099999999999998</v>
      </c>
      <c r="U44" s="59">
        <v>2.5099999999999998</v>
      </c>
      <c r="V44" s="59">
        <v>0</v>
      </c>
      <c r="W44" s="59">
        <v>660.13</v>
      </c>
      <c r="X44" s="59">
        <v>660.13</v>
      </c>
      <c r="Y44" s="91">
        <f t="shared" si="1"/>
        <v>-115.72000000000003</v>
      </c>
    </row>
    <row r="45" spans="1:25" s="50" customFormat="1" x14ac:dyDescent="0.25">
      <c r="A45" s="52" t="s">
        <v>1966</v>
      </c>
      <c r="B45" s="3" t="s">
        <v>95</v>
      </c>
      <c r="C45" s="46">
        <v>41009</v>
      </c>
      <c r="D45" s="47" t="s">
        <v>1490</v>
      </c>
      <c r="E45" s="48" t="s">
        <v>96</v>
      </c>
      <c r="F45" s="46" t="s">
        <v>7</v>
      </c>
      <c r="G45" s="59">
        <v>417.56</v>
      </c>
      <c r="H45" s="59">
        <v>417.56</v>
      </c>
      <c r="I45" s="66">
        <v>0</v>
      </c>
      <c r="J45" s="59">
        <v>0</v>
      </c>
      <c r="K45" s="66">
        <v>1.95</v>
      </c>
      <c r="L45" s="59">
        <v>1.6</v>
      </c>
      <c r="M45" s="59">
        <f>L45+J45</f>
        <v>1.6</v>
      </c>
      <c r="N45" s="59">
        <f>TRUNC(J45*H45,2)</f>
        <v>0</v>
      </c>
      <c r="O45" s="59">
        <f>TRUNC(L45*H45,2)</f>
        <v>668.09</v>
      </c>
      <c r="P45" s="59">
        <f>TRUNC(((J45*H45)+(L45*H45)),2)</f>
        <v>668.09</v>
      </c>
      <c r="Q45" s="58">
        <f t="shared" si="0"/>
        <v>1.6707114652341108E-4</v>
      </c>
      <c r="S45" s="59">
        <v>0</v>
      </c>
      <c r="T45" s="59">
        <v>1.95</v>
      </c>
      <c r="U45" s="59">
        <v>1.95</v>
      </c>
      <c r="V45" s="59">
        <v>0</v>
      </c>
      <c r="W45" s="59">
        <v>814.24</v>
      </c>
      <c r="X45" s="59">
        <v>814.24</v>
      </c>
      <c r="Y45" s="91">
        <f t="shared" si="1"/>
        <v>-146.14999999999998</v>
      </c>
    </row>
    <row r="46" spans="1:25" s="50" customFormat="1" x14ac:dyDescent="0.25">
      <c r="A46" s="52" t="s">
        <v>1967</v>
      </c>
      <c r="B46" s="3" t="s">
        <v>97</v>
      </c>
      <c r="C46" s="46">
        <v>41010</v>
      </c>
      <c r="D46" s="47" t="s">
        <v>1490</v>
      </c>
      <c r="E46" s="48" t="s">
        <v>98</v>
      </c>
      <c r="F46" s="46" t="s">
        <v>7</v>
      </c>
      <c r="G46" s="59">
        <v>521.95000000000005</v>
      </c>
      <c r="H46" s="59">
        <v>521.95000000000005</v>
      </c>
      <c r="I46" s="66">
        <v>0</v>
      </c>
      <c r="J46" s="59">
        <v>0</v>
      </c>
      <c r="K46" s="66">
        <v>1.31</v>
      </c>
      <c r="L46" s="59">
        <v>1.08</v>
      </c>
      <c r="M46" s="59">
        <f>L46+J46</f>
        <v>1.08</v>
      </c>
      <c r="N46" s="59">
        <f>TRUNC(J46*H46,2)</f>
        <v>0</v>
      </c>
      <c r="O46" s="59">
        <f>TRUNC(L46*H46,2)</f>
        <v>563.70000000000005</v>
      </c>
      <c r="P46" s="59">
        <f>TRUNC(((J46*H46)+(L46*H46)),2)</f>
        <v>563.70000000000005</v>
      </c>
      <c r="Q46" s="58">
        <f t="shared" si="0"/>
        <v>1.4096604543586467E-4</v>
      </c>
      <c r="S46" s="59">
        <v>0</v>
      </c>
      <c r="T46" s="59">
        <v>1.31</v>
      </c>
      <c r="U46" s="59">
        <v>1.31</v>
      </c>
      <c r="V46" s="59">
        <v>0</v>
      </c>
      <c r="W46" s="59">
        <v>683.75</v>
      </c>
      <c r="X46" s="59">
        <v>683.75</v>
      </c>
      <c r="Y46" s="91">
        <f t="shared" si="1"/>
        <v>-120.04999999999995</v>
      </c>
    </row>
    <row r="47" spans="1:25" s="50" customFormat="1" x14ac:dyDescent="0.25">
      <c r="A47" s="52" t="s">
        <v>1968</v>
      </c>
      <c r="B47" s="44">
        <v>4</v>
      </c>
      <c r="C47" s="62"/>
      <c r="D47" s="62"/>
      <c r="E47" s="87" t="s">
        <v>23</v>
      </c>
      <c r="F47" s="62"/>
      <c r="G47" s="60"/>
      <c r="H47" s="60"/>
      <c r="I47" s="66"/>
      <c r="J47" s="60"/>
      <c r="K47" s="66"/>
      <c r="L47" s="60"/>
      <c r="M47" s="60"/>
      <c r="N47" s="60"/>
      <c r="O47" s="60"/>
      <c r="P47" s="61">
        <f>P48+P81</f>
        <v>1732973.71</v>
      </c>
      <c r="Q47" s="57">
        <f t="shared" si="0"/>
        <v>0.43336961281358688</v>
      </c>
      <c r="S47" s="60"/>
      <c r="T47" s="60"/>
      <c r="U47" s="60"/>
      <c r="V47" s="60"/>
      <c r="W47" s="60"/>
      <c r="X47" s="61">
        <v>2100452.7999999998</v>
      </c>
      <c r="Y47" s="91">
        <f t="shared" si="1"/>
        <v>-367479.08999999985</v>
      </c>
    </row>
    <row r="48" spans="1:25" s="50" customFormat="1" x14ac:dyDescent="0.25">
      <c r="A48" s="52" t="s">
        <v>1969</v>
      </c>
      <c r="B48" s="44" t="s">
        <v>2979</v>
      </c>
      <c r="C48" s="62"/>
      <c r="D48" s="62"/>
      <c r="E48" s="87" t="s">
        <v>99</v>
      </c>
      <c r="F48" s="62"/>
      <c r="G48" s="60"/>
      <c r="H48" s="60"/>
      <c r="I48" s="66"/>
      <c r="J48" s="60"/>
      <c r="K48" s="66"/>
      <c r="L48" s="60"/>
      <c r="M48" s="60"/>
      <c r="N48" s="60"/>
      <c r="O48" s="60"/>
      <c r="P48" s="61">
        <f>P49+P69+P79</f>
        <v>131539.03999999998</v>
      </c>
      <c r="Q48" s="57">
        <f t="shared" si="0"/>
        <v>3.2894337926609923E-2</v>
      </c>
      <c r="S48" s="60"/>
      <c r="T48" s="60"/>
      <c r="U48" s="60"/>
      <c r="V48" s="60"/>
      <c r="W48" s="60"/>
      <c r="X48" s="61">
        <v>159511.81</v>
      </c>
      <c r="Y48" s="91">
        <f t="shared" si="1"/>
        <v>-27972.770000000019</v>
      </c>
    </row>
    <row r="49" spans="1:25" s="50" customFormat="1" x14ac:dyDescent="0.25">
      <c r="A49" s="52" t="s">
        <v>1970</v>
      </c>
      <c r="B49" s="44" t="s">
        <v>100</v>
      </c>
      <c r="C49" s="62"/>
      <c r="D49" s="62"/>
      <c r="E49" s="87" t="s">
        <v>101</v>
      </c>
      <c r="F49" s="62"/>
      <c r="G49" s="60"/>
      <c r="H49" s="60"/>
      <c r="I49" s="66"/>
      <c r="J49" s="60"/>
      <c r="K49" s="66"/>
      <c r="L49" s="60"/>
      <c r="M49" s="60"/>
      <c r="N49" s="60"/>
      <c r="O49" s="60"/>
      <c r="P49" s="61">
        <f>SUM(P50:P68)</f>
        <v>78261.17</v>
      </c>
      <c r="Q49" s="57">
        <f t="shared" si="0"/>
        <v>1.9570991034386958E-2</v>
      </c>
      <c r="S49" s="60"/>
      <c r="T49" s="60"/>
      <c r="U49" s="60"/>
      <c r="V49" s="60"/>
      <c r="W49" s="60"/>
      <c r="X49" s="61">
        <v>94913.18</v>
      </c>
      <c r="Y49" s="91">
        <f t="shared" si="1"/>
        <v>-16652.009999999995</v>
      </c>
    </row>
    <row r="50" spans="1:25" s="50" customFormat="1" ht="24" x14ac:dyDescent="0.25">
      <c r="A50" s="52" t="s">
        <v>1971</v>
      </c>
      <c r="B50" s="3" t="s">
        <v>102</v>
      </c>
      <c r="C50" s="46">
        <v>97644</v>
      </c>
      <c r="D50" s="46" t="s">
        <v>103</v>
      </c>
      <c r="E50" s="48" t="s">
        <v>1510</v>
      </c>
      <c r="F50" s="46" t="s">
        <v>11</v>
      </c>
      <c r="G50" s="59">
        <v>108.1</v>
      </c>
      <c r="H50" s="59">
        <v>108.1</v>
      </c>
      <c r="I50" s="66">
        <v>6.46</v>
      </c>
      <c r="J50" s="59">
        <v>5.33</v>
      </c>
      <c r="K50" s="66">
        <v>2.3199999999999998</v>
      </c>
      <c r="L50" s="59">
        <v>1.91</v>
      </c>
      <c r="M50" s="59">
        <f t="shared" ref="M50:M68" si="2">L50+J50</f>
        <v>7.24</v>
      </c>
      <c r="N50" s="59">
        <f t="shared" ref="N50:N68" si="3">TRUNC(J50*H50,2)</f>
        <v>576.16999999999996</v>
      </c>
      <c r="O50" s="59">
        <f t="shared" ref="O50:O68" si="4">TRUNC(L50*H50,2)</f>
        <v>206.47</v>
      </c>
      <c r="P50" s="59">
        <f t="shared" ref="P50:P68" si="5">TRUNC(((J50*H50)+(L50*H50)),2)</f>
        <v>782.64</v>
      </c>
      <c r="Q50" s="58">
        <f t="shared" si="0"/>
        <v>1.9571698740451503E-4</v>
      </c>
      <c r="S50" s="59">
        <v>6.46</v>
      </c>
      <c r="T50" s="59">
        <v>2.3199999999999998</v>
      </c>
      <c r="U50" s="59">
        <v>8.7799999999999994</v>
      </c>
      <c r="V50" s="59">
        <v>698.32</v>
      </c>
      <c r="W50" s="59">
        <v>250.79</v>
      </c>
      <c r="X50" s="59">
        <v>949.11</v>
      </c>
      <c r="Y50" s="91">
        <f t="shared" si="1"/>
        <v>-166.47000000000003</v>
      </c>
    </row>
    <row r="51" spans="1:25" s="50" customFormat="1" ht="24" x14ac:dyDescent="0.25">
      <c r="A51" s="52" t="s">
        <v>1972</v>
      </c>
      <c r="B51" s="3" t="s">
        <v>104</v>
      </c>
      <c r="C51" s="46">
        <v>97645</v>
      </c>
      <c r="D51" s="46" t="s">
        <v>103</v>
      </c>
      <c r="E51" s="48" t="s">
        <v>1511</v>
      </c>
      <c r="F51" s="46" t="s">
        <v>11</v>
      </c>
      <c r="G51" s="59">
        <v>258.23</v>
      </c>
      <c r="H51" s="59">
        <v>258.23</v>
      </c>
      <c r="I51" s="66">
        <v>17.940000000000001</v>
      </c>
      <c r="J51" s="59">
        <v>14.8</v>
      </c>
      <c r="K51" s="66">
        <v>14.64</v>
      </c>
      <c r="L51" s="59">
        <v>12.08</v>
      </c>
      <c r="M51" s="59">
        <f t="shared" si="2"/>
        <v>26.880000000000003</v>
      </c>
      <c r="N51" s="59">
        <f t="shared" si="3"/>
        <v>3821.8</v>
      </c>
      <c r="O51" s="59">
        <f t="shared" si="4"/>
        <v>3119.41</v>
      </c>
      <c r="P51" s="59">
        <f t="shared" si="5"/>
        <v>6941.22</v>
      </c>
      <c r="Q51" s="58">
        <f t="shared" si="0"/>
        <v>1.7358104202595929E-3</v>
      </c>
      <c r="S51" s="59">
        <v>17.940000000000001</v>
      </c>
      <c r="T51" s="59">
        <v>14.64</v>
      </c>
      <c r="U51" s="59">
        <v>32.58</v>
      </c>
      <c r="V51" s="59">
        <v>4632.6400000000003</v>
      </c>
      <c r="W51" s="59">
        <v>3780.49</v>
      </c>
      <c r="X51" s="59">
        <v>8413.1299999999992</v>
      </c>
      <c r="Y51" s="91">
        <f t="shared" si="1"/>
        <v>-1471.9099999999989</v>
      </c>
    </row>
    <row r="52" spans="1:25" s="50" customFormat="1" ht="24" x14ac:dyDescent="0.25">
      <c r="A52" s="52" t="s">
        <v>1973</v>
      </c>
      <c r="B52" s="3" t="s">
        <v>105</v>
      </c>
      <c r="C52" s="46">
        <v>20137</v>
      </c>
      <c r="D52" s="47" t="s">
        <v>1490</v>
      </c>
      <c r="E52" s="48" t="s">
        <v>1512</v>
      </c>
      <c r="F52" s="46" t="s">
        <v>106</v>
      </c>
      <c r="G52" s="59">
        <v>20</v>
      </c>
      <c r="H52" s="59">
        <v>20</v>
      </c>
      <c r="I52" s="66">
        <v>3.88</v>
      </c>
      <c r="J52" s="59">
        <v>3.2</v>
      </c>
      <c r="K52" s="66">
        <v>0</v>
      </c>
      <c r="L52" s="59">
        <v>0</v>
      </c>
      <c r="M52" s="59">
        <f t="shared" si="2"/>
        <v>3.2</v>
      </c>
      <c r="N52" s="59">
        <f t="shared" si="3"/>
        <v>64</v>
      </c>
      <c r="O52" s="59">
        <f t="shared" si="4"/>
        <v>0</v>
      </c>
      <c r="P52" s="59">
        <f t="shared" si="5"/>
        <v>64</v>
      </c>
      <c r="Q52" s="58">
        <f t="shared" si="0"/>
        <v>1.6004660116897885E-5</v>
      </c>
      <c r="S52" s="59">
        <v>3.88</v>
      </c>
      <c r="T52" s="59">
        <v>0</v>
      </c>
      <c r="U52" s="59">
        <v>3.88</v>
      </c>
      <c r="V52" s="59">
        <v>77.599999999999994</v>
      </c>
      <c r="W52" s="59">
        <v>0</v>
      </c>
      <c r="X52" s="59">
        <v>77.599999999999994</v>
      </c>
      <c r="Y52" s="91">
        <f t="shared" si="1"/>
        <v>-13.599999999999994</v>
      </c>
    </row>
    <row r="53" spans="1:25" s="50" customFormat="1" ht="24" x14ac:dyDescent="0.25">
      <c r="A53" s="52" t="s">
        <v>1974</v>
      </c>
      <c r="B53" s="3" t="s">
        <v>107</v>
      </c>
      <c r="C53" s="46">
        <v>20138</v>
      </c>
      <c r="D53" s="47" t="s">
        <v>1490</v>
      </c>
      <c r="E53" s="48" t="s">
        <v>1513</v>
      </c>
      <c r="F53" s="46" t="s">
        <v>106</v>
      </c>
      <c r="G53" s="59">
        <v>21</v>
      </c>
      <c r="H53" s="59">
        <v>21</v>
      </c>
      <c r="I53" s="66">
        <v>5.18</v>
      </c>
      <c r="J53" s="59">
        <v>4.2699999999999996</v>
      </c>
      <c r="K53" s="66">
        <v>0</v>
      </c>
      <c r="L53" s="59">
        <v>0</v>
      </c>
      <c r="M53" s="59">
        <f t="shared" si="2"/>
        <v>4.2699999999999996</v>
      </c>
      <c r="N53" s="59">
        <f t="shared" si="3"/>
        <v>89.67</v>
      </c>
      <c r="O53" s="59">
        <f t="shared" si="4"/>
        <v>0</v>
      </c>
      <c r="P53" s="59">
        <f t="shared" si="5"/>
        <v>89.67</v>
      </c>
      <c r="Q53" s="58">
        <f t="shared" si="0"/>
        <v>2.2424029260659899E-5</v>
      </c>
      <c r="S53" s="59">
        <v>5.18</v>
      </c>
      <c r="T53" s="59">
        <v>0</v>
      </c>
      <c r="U53" s="59">
        <v>5.18</v>
      </c>
      <c r="V53" s="59">
        <v>108.78</v>
      </c>
      <c r="W53" s="59">
        <v>0</v>
      </c>
      <c r="X53" s="59">
        <v>108.78</v>
      </c>
      <c r="Y53" s="91">
        <f t="shared" si="1"/>
        <v>-19.11</v>
      </c>
    </row>
    <row r="54" spans="1:25" s="50" customFormat="1" ht="24" x14ac:dyDescent="0.25">
      <c r="A54" s="52" t="s">
        <v>1975</v>
      </c>
      <c r="B54" s="48" t="s">
        <v>1514</v>
      </c>
      <c r="C54" s="47" t="s">
        <v>1515</v>
      </c>
      <c r="D54" s="46" t="s">
        <v>1490</v>
      </c>
      <c r="E54" s="48" t="s">
        <v>3033</v>
      </c>
      <c r="F54" s="47" t="s">
        <v>106</v>
      </c>
      <c r="G54" s="59">
        <v>21</v>
      </c>
      <c r="H54" s="59">
        <v>21</v>
      </c>
      <c r="I54" s="66">
        <v>4.57</v>
      </c>
      <c r="J54" s="59">
        <v>3.77</v>
      </c>
      <c r="K54" s="66">
        <v>0</v>
      </c>
      <c r="L54" s="59">
        <v>0</v>
      </c>
      <c r="M54" s="59">
        <f t="shared" si="2"/>
        <v>3.77</v>
      </c>
      <c r="N54" s="59">
        <f t="shared" si="3"/>
        <v>79.17</v>
      </c>
      <c r="O54" s="59">
        <f t="shared" si="4"/>
        <v>0</v>
      </c>
      <c r="P54" s="59">
        <f t="shared" si="5"/>
        <v>79.17</v>
      </c>
      <c r="Q54" s="58">
        <f t="shared" si="0"/>
        <v>1.9798264710231337E-5</v>
      </c>
      <c r="S54" s="59">
        <v>4.57</v>
      </c>
      <c r="T54" s="59">
        <v>0</v>
      </c>
      <c r="U54" s="59">
        <v>4.57</v>
      </c>
      <c r="V54" s="59">
        <v>95.97</v>
      </c>
      <c r="W54" s="59">
        <v>0</v>
      </c>
      <c r="X54" s="59">
        <v>95.97</v>
      </c>
      <c r="Y54" s="91">
        <f t="shared" si="1"/>
        <v>-16.799999999999997</v>
      </c>
    </row>
    <row r="55" spans="1:25" s="50" customFormat="1" ht="24" x14ac:dyDescent="0.25">
      <c r="A55" s="52" t="s">
        <v>1979</v>
      </c>
      <c r="B55" s="3" t="s">
        <v>108</v>
      </c>
      <c r="C55" s="46">
        <v>20139</v>
      </c>
      <c r="D55" s="47" t="s">
        <v>1490</v>
      </c>
      <c r="E55" s="48" t="s">
        <v>1516</v>
      </c>
      <c r="F55" s="46" t="s">
        <v>11</v>
      </c>
      <c r="G55" s="59">
        <v>10.85</v>
      </c>
      <c r="H55" s="59">
        <v>10.85</v>
      </c>
      <c r="I55" s="66">
        <v>3.88</v>
      </c>
      <c r="J55" s="59">
        <v>3.2</v>
      </c>
      <c r="K55" s="66">
        <v>0</v>
      </c>
      <c r="L55" s="59">
        <v>0</v>
      </c>
      <c r="M55" s="59">
        <f t="shared" si="2"/>
        <v>3.2</v>
      </c>
      <c r="N55" s="59">
        <f t="shared" si="3"/>
        <v>34.72</v>
      </c>
      <c r="O55" s="59">
        <f t="shared" si="4"/>
        <v>0</v>
      </c>
      <c r="P55" s="59">
        <f t="shared" si="5"/>
        <v>34.72</v>
      </c>
      <c r="Q55" s="58">
        <f t="shared" si="0"/>
        <v>8.682528113417102E-6</v>
      </c>
      <c r="S55" s="59">
        <v>3.88</v>
      </c>
      <c r="T55" s="59">
        <v>0</v>
      </c>
      <c r="U55" s="59">
        <v>3.88</v>
      </c>
      <c r="V55" s="59">
        <v>42.09</v>
      </c>
      <c r="W55" s="59">
        <v>0</v>
      </c>
      <c r="X55" s="59">
        <v>42.09</v>
      </c>
      <c r="Y55" s="91">
        <f t="shared" si="1"/>
        <v>-7.3700000000000045</v>
      </c>
    </row>
    <row r="56" spans="1:25" s="50" customFormat="1" ht="24" x14ac:dyDescent="0.25">
      <c r="A56" s="52" t="s">
        <v>1980</v>
      </c>
      <c r="B56" s="3" t="s">
        <v>109</v>
      </c>
      <c r="C56" s="46">
        <v>20147</v>
      </c>
      <c r="D56" s="47" t="s">
        <v>1490</v>
      </c>
      <c r="E56" s="48" t="s">
        <v>1517</v>
      </c>
      <c r="F56" s="46" t="s">
        <v>11</v>
      </c>
      <c r="G56" s="59">
        <v>381.3</v>
      </c>
      <c r="H56" s="59">
        <v>381.3</v>
      </c>
      <c r="I56" s="66">
        <v>4.5</v>
      </c>
      <c r="J56" s="59">
        <v>3.71</v>
      </c>
      <c r="K56" s="66">
        <v>0</v>
      </c>
      <c r="L56" s="59">
        <v>0</v>
      </c>
      <c r="M56" s="59">
        <f t="shared" si="2"/>
        <v>3.71</v>
      </c>
      <c r="N56" s="59">
        <f t="shared" si="3"/>
        <v>1414.62</v>
      </c>
      <c r="O56" s="59">
        <f t="shared" si="4"/>
        <v>0</v>
      </c>
      <c r="P56" s="59">
        <f t="shared" si="5"/>
        <v>1414.62</v>
      </c>
      <c r="Q56" s="58">
        <f t="shared" si="0"/>
        <v>3.5375800460259508E-4</v>
      </c>
      <c r="S56" s="59">
        <v>4.5</v>
      </c>
      <c r="T56" s="59">
        <v>0</v>
      </c>
      <c r="U56" s="59">
        <v>4.5</v>
      </c>
      <c r="V56" s="59">
        <v>1715.85</v>
      </c>
      <c r="W56" s="59">
        <v>0</v>
      </c>
      <c r="X56" s="59">
        <v>1715.85</v>
      </c>
      <c r="Y56" s="91">
        <f t="shared" si="1"/>
        <v>-301.23</v>
      </c>
    </row>
    <row r="57" spans="1:25" s="50" customFormat="1" ht="24" x14ac:dyDescent="0.25">
      <c r="A57" s="52" t="s">
        <v>1981</v>
      </c>
      <c r="B57" s="3" t="s">
        <v>110</v>
      </c>
      <c r="C57" s="46">
        <v>20118</v>
      </c>
      <c r="D57" s="47" t="s">
        <v>1490</v>
      </c>
      <c r="E57" s="48" t="s">
        <v>1495</v>
      </c>
      <c r="F57" s="46" t="s">
        <v>7</v>
      </c>
      <c r="G57" s="59">
        <v>39.950000000000003</v>
      </c>
      <c r="H57" s="59">
        <v>39.950000000000003</v>
      </c>
      <c r="I57" s="66">
        <v>38.92</v>
      </c>
      <c r="J57" s="59">
        <v>32.119999999999997</v>
      </c>
      <c r="K57" s="66">
        <v>0</v>
      </c>
      <c r="L57" s="59">
        <v>0</v>
      </c>
      <c r="M57" s="59">
        <f t="shared" si="2"/>
        <v>32.119999999999997</v>
      </c>
      <c r="N57" s="59">
        <f t="shared" si="3"/>
        <v>1283.19</v>
      </c>
      <c r="O57" s="59">
        <f t="shared" si="4"/>
        <v>0</v>
      </c>
      <c r="P57" s="59">
        <f t="shared" si="5"/>
        <v>1283.19</v>
      </c>
      <c r="Q57" s="58">
        <f t="shared" si="0"/>
        <v>3.2089093461565933E-4</v>
      </c>
      <c r="S57" s="59">
        <v>38.92</v>
      </c>
      <c r="T57" s="59">
        <v>0</v>
      </c>
      <c r="U57" s="59">
        <v>38.92</v>
      </c>
      <c r="V57" s="59">
        <v>1554.85</v>
      </c>
      <c r="W57" s="59">
        <v>0</v>
      </c>
      <c r="X57" s="59">
        <v>1554.85</v>
      </c>
      <c r="Y57" s="91">
        <f t="shared" si="1"/>
        <v>-271.65999999999985</v>
      </c>
    </row>
    <row r="58" spans="1:25" s="50" customFormat="1" ht="24" x14ac:dyDescent="0.25">
      <c r="A58" s="52" t="s">
        <v>1982</v>
      </c>
      <c r="B58" s="3" t="s">
        <v>111</v>
      </c>
      <c r="C58" s="46">
        <v>20149</v>
      </c>
      <c r="D58" s="47" t="s">
        <v>1490</v>
      </c>
      <c r="E58" s="48" t="s">
        <v>1518</v>
      </c>
      <c r="F58" s="46" t="s">
        <v>11</v>
      </c>
      <c r="G58" s="59">
        <v>70.37</v>
      </c>
      <c r="H58" s="59">
        <v>70.37</v>
      </c>
      <c r="I58" s="66">
        <v>5.25</v>
      </c>
      <c r="J58" s="59">
        <v>4.33</v>
      </c>
      <c r="K58" s="66">
        <v>0</v>
      </c>
      <c r="L58" s="59">
        <v>0</v>
      </c>
      <c r="M58" s="59">
        <f t="shared" si="2"/>
        <v>4.33</v>
      </c>
      <c r="N58" s="59">
        <f t="shared" si="3"/>
        <v>304.7</v>
      </c>
      <c r="O58" s="59">
        <f t="shared" si="4"/>
        <v>0</v>
      </c>
      <c r="P58" s="59">
        <f t="shared" si="5"/>
        <v>304.7</v>
      </c>
      <c r="Q58" s="58">
        <f t="shared" si="0"/>
        <v>7.6197186525293518E-5</v>
      </c>
      <c r="S58" s="59">
        <v>5.25</v>
      </c>
      <c r="T58" s="59">
        <v>0</v>
      </c>
      <c r="U58" s="59">
        <v>5.25</v>
      </c>
      <c r="V58" s="59">
        <v>369.44</v>
      </c>
      <c r="W58" s="59">
        <v>0</v>
      </c>
      <c r="X58" s="59">
        <v>369.44</v>
      </c>
      <c r="Y58" s="91">
        <f t="shared" si="1"/>
        <v>-64.740000000000009</v>
      </c>
    </row>
    <row r="59" spans="1:25" s="50" customFormat="1" ht="24" x14ac:dyDescent="0.25">
      <c r="A59" s="52" t="s">
        <v>1983</v>
      </c>
      <c r="B59" s="3" t="s">
        <v>112</v>
      </c>
      <c r="C59" s="46">
        <v>20115</v>
      </c>
      <c r="D59" s="47" t="s">
        <v>1490</v>
      </c>
      <c r="E59" s="48" t="s">
        <v>1519</v>
      </c>
      <c r="F59" s="46" t="s">
        <v>11</v>
      </c>
      <c r="G59" s="59">
        <v>453.91</v>
      </c>
      <c r="H59" s="59">
        <v>453.91</v>
      </c>
      <c r="I59" s="66">
        <v>3.88</v>
      </c>
      <c r="J59" s="59">
        <v>3.2</v>
      </c>
      <c r="K59" s="66">
        <v>0</v>
      </c>
      <c r="L59" s="59">
        <v>0</v>
      </c>
      <c r="M59" s="59">
        <f t="shared" si="2"/>
        <v>3.2</v>
      </c>
      <c r="N59" s="59">
        <f t="shared" si="3"/>
        <v>1452.51</v>
      </c>
      <c r="O59" s="59">
        <f t="shared" si="4"/>
        <v>0</v>
      </c>
      <c r="P59" s="59">
        <f t="shared" si="5"/>
        <v>1452.51</v>
      </c>
      <c r="Q59" s="58">
        <f t="shared" si="0"/>
        <v>3.6323326353742731E-4</v>
      </c>
      <c r="S59" s="59">
        <v>3.88</v>
      </c>
      <c r="T59" s="59">
        <v>0</v>
      </c>
      <c r="U59" s="59">
        <v>3.88</v>
      </c>
      <c r="V59" s="59">
        <v>1761.17</v>
      </c>
      <c r="W59" s="59">
        <v>0</v>
      </c>
      <c r="X59" s="59">
        <v>1761.17</v>
      </c>
      <c r="Y59" s="91">
        <f t="shared" si="1"/>
        <v>-308.66000000000008</v>
      </c>
    </row>
    <row r="60" spans="1:25" s="50" customFormat="1" ht="24" x14ac:dyDescent="0.25">
      <c r="A60" s="52" t="s">
        <v>1984</v>
      </c>
      <c r="B60" s="3" t="s">
        <v>113</v>
      </c>
      <c r="C60" s="46">
        <v>20121</v>
      </c>
      <c r="D60" s="47" t="s">
        <v>1490</v>
      </c>
      <c r="E60" s="48" t="s">
        <v>1520</v>
      </c>
      <c r="F60" s="46" t="s">
        <v>7</v>
      </c>
      <c r="G60" s="59">
        <v>107.96</v>
      </c>
      <c r="H60" s="59">
        <v>107.96</v>
      </c>
      <c r="I60" s="66">
        <v>161.91999999999999</v>
      </c>
      <c r="J60" s="59">
        <v>133.63</v>
      </c>
      <c r="K60" s="66">
        <v>0</v>
      </c>
      <c r="L60" s="59">
        <v>0</v>
      </c>
      <c r="M60" s="59">
        <f t="shared" si="2"/>
        <v>133.63</v>
      </c>
      <c r="N60" s="59">
        <f t="shared" si="3"/>
        <v>14426.69</v>
      </c>
      <c r="O60" s="59">
        <f t="shared" si="4"/>
        <v>0</v>
      </c>
      <c r="P60" s="59">
        <f t="shared" si="5"/>
        <v>14426.69</v>
      </c>
      <c r="Q60" s="58">
        <f t="shared" si="0"/>
        <v>3.6077229697163995E-3</v>
      </c>
      <c r="S60" s="59">
        <v>161.91999999999999</v>
      </c>
      <c r="T60" s="59">
        <v>0</v>
      </c>
      <c r="U60" s="59">
        <v>161.91999999999999</v>
      </c>
      <c r="V60" s="59">
        <v>17480.88</v>
      </c>
      <c r="W60" s="59">
        <v>0</v>
      </c>
      <c r="X60" s="59">
        <v>17480.88</v>
      </c>
      <c r="Y60" s="91">
        <f t="shared" si="1"/>
        <v>-3054.1900000000005</v>
      </c>
    </row>
    <row r="61" spans="1:25" s="50" customFormat="1" ht="24" x14ac:dyDescent="0.25">
      <c r="A61" s="52" t="s">
        <v>1985</v>
      </c>
      <c r="B61" s="3" t="s">
        <v>114</v>
      </c>
      <c r="C61" s="46">
        <v>20160</v>
      </c>
      <c r="D61" s="47" t="s">
        <v>1490</v>
      </c>
      <c r="E61" s="48" t="s">
        <v>1521</v>
      </c>
      <c r="F61" s="46" t="s">
        <v>11</v>
      </c>
      <c r="G61" s="59">
        <v>86.68</v>
      </c>
      <c r="H61" s="59">
        <v>86.68</v>
      </c>
      <c r="I61" s="66">
        <v>2.33</v>
      </c>
      <c r="J61" s="59">
        <v>1.92</v>
      </c>
      <c r="K61" s="66">
        <v>0</v>
      </c>
      <c r="L61" s="59">
        <v>0</v>
      </c>
      <c r="M61" s="59">
        <f t="shared" si="2"/>
        <v>1.92</v>
      </c>
      <c r="N61" s="59">
        <f t="shared" si="3"/>
        <v>166.42</v>
      </c>
      <c r="O61" s="59">
        <f t="shared" si="4"/>
        <v>0</v>
      </c>
      <c r="P61" s="59">
        <f t="shared" si="5"/>
        <v>166.42</v>
      </c>
      <c r="Q61" s="58">
        <f t="shared" si="0"/>
        <v>4.1617117760221027E-5</v>
      </c>
      <c r="S61" s="59">
        <v>2.33</v>
      </c>
      <c r="T61" s="59">
        <v>0</v>
      </c>
      <c r="U61" s="59">
        <v>2.33</v>
      </c>
      <c r="V61" s="59">
        <v>201.96</v>
      </c>
      <c r="W61" s="59">
        <v>0</v>
      </c>
      <c r="X61" s="59">
        <v>201.96</v>
      </c>
      <c r="Y61" s="91">
        <f t="shared" si="1"/>
        <v>-35.54000000000002</v>
      </c>
    </row>
    <row r="62" spans="1:25" s="50" customFormat="1" ht="24" x14ac:dyDescent="0.25">
      <c r="A62" s="52" t="s">
        <v>1986</v>
      </c>
      <c r="B62" s="3" t="s">
        <v>115</v>
      </c>
      <c r="C62" s="46">
        <v>20103</v>
      </c>
      <c r="D62" s="47" t="s">
        <v>1490</v>
      </c>
      <c r="E62" s="48" t="s">
        <v>1522</v>
      </c>
      <c r="F62" s="46" t="s">
        <v>11</v>
      </c>
      <c r="G62" s="59">
        <v>2040.89</v>
      </c>
      <c r="H62" s="59">
        <v>2040.89</v>
      </c>
      <c r="I62" s="66">
        <v>16.18</v>
      </c>
      <c r="J62" s="59">
        <v>13.35</v>
      </c>
      <c r="K62" s="66">
        <v>0</v>
      </c>
      <c r="L62" s="59">
        <v>0</v>
      </c>
      <c r="M62" s="59">
        <f t="shared" si="2"/>
        <v>13.35</v>
      </c>
      <c r="N62" s="59">
        <f t="shared" si="3"/>
        <v>27245.88</v>
      </c>
      <c r="O62" s="59">
        <f t="shared" si="4"/>
        <v>0</v>
      </c>
      <c r="P62" s="59">
        <f t="shared" si="5"/>
        <v>27245.88</v>
      </c>
      <c r="Q62" s="58">
        <f t="shared" si="0"/>
        <v>6.813453890402903E-3</v>
      </c>
      <c r="S62" s="59">
        <v>16.18</v>
      </c>
      <c r="T62" s="59">
        <v>0</v>
      </c>
      <c r="U62" s="59">
        <v>16.18</v>
      </c>
      <c r="V62" s="59">
        <v>33021.599999999999</v>
      </c>
      <c r="W62" s="59">
        <v>0</v>
      </c>
      <c r="X62" s="59">
        <v>33021.599999999999</v>
      </c>
      <c r="Y62" s="91">
        <f t="shared" si="1"/>
        <v>-5775.7199999999975</v>
      </c>
    </row>
    <row r="63" spans="1:25" s="50" customFormat="1" ht="24" x14ac:dyDescent="0.25">
      <c r="A63" s="52" t="s">
        <v>1987</v>
      </c>
      <c r="B63" s="3" t="s">
        <v>116</v>
      </c>
      <c r="C63" s="46">
        <v>20102</v>
      </c>
      <c r="D63" s="47" t="s">
        <v>1490</v>
      </c>
      <c r="E63" s="48" t="s">
        <v>1523</v>
      </c>
      <c r="F63" s="46" t="s">
        <v>11</v>
      </c>
      <c r="G63" s="59">
        <v>2167.7399999999998</v>
      </c>
      <c r="H63" s="59">
        <v>2167.7399999999998</v>
      </c>
      <c r="I63" s="66">
        <v>3.1</v>
      </c>
      <c r="J63" s="59">
        <v>2.5499999999999998</v>
      </c>
      <c r="K63" s="66">
        <v>0</v>
      </c>
      <c r="L63" s="59">
        <v>0</v>
      </c>
      <c r="M63" s="59">
        <f t="shared" si="2"/>
        <v>2.5499999999999998</v>
      </c>
      <c r="N63" s="59">
        <f t="shared" si="3"/>
        <v>5527.73</v>
      </c>
      <c r="O63" s="59">
        <f t="shared" si="4"/>
        <v>0</v>
      </c>
      <c r="P63" s="59">
        <f t="shared" si="5"/>
        <v>5527.73</v>
      </c>
      <c r="Q63" s="58">
        <f t="shared" si="0"/>
        <v>1.3823349979371865E-3</v>
      </c>
      <c r="S63" s="59">
        <v>3.1</v>
      </c>
      <c r="T63" s="59">
        <v>0</v>
      </c>
      <c r="U63" s="59">
        <v>3.1</v>
      </c>
      <c r="V63" s="59">
        <v>6719.99</v>
      </c>
      <c r="W63" s="59">
        <v>0</v>
      </c>
      <c r="X63" s="59">
        <v>6719.99</v>
      </c>
      <c r="Y63" s="91">
        <f t="shared" si="1"/>
        <v>-1192.2600000000002</v>
      </c>
    </row>
    <row r="64" spans="1:25" s="50" customFormat="1" ht="24" x14ac:dyDescent="0.25">
      <c r="A64" s="52" t="s">
        <v>1988</v>
      </c>
      <c r="B64" s="3" t="s">
        <v>117</v>
      </c>
      <c r="C64" s="46">
        <v>20100</v>
      </c>
      <c r="D64" s="46" t="s">
        <v>1490</v>
      </c>
      <c r="E64" s="48" t="s">
        <v>1524</v>
      </c>
      <c r="F64" s="46" t="s">
        <v>11</v>
      </c>
      <c r="G64" s="59">
        <v>994.84</v>
      </c>
      <c r="H64" s="59">
        <v>994.84</v>
      </c>
      <c r="I64" s="66">
        <v>3.5</v>
      </c>
      <c r="J64" s="59">
        <v>2.88</v>
      </c>
      <c r="K64" s="66">
        <v>0</v>
      </c>
      <c r="L64" s="59">
        <v>0</v>
      </c>
      <c r="M64" s="59">
        <f t="shared" si="2"/>
        <v>2.88</v>
      </c>
      <c r="N64" s="59">
        <f t="shared" si="3"/>
        <v>2865.13</v>
      </c>
      <c r="O64" s="59">
        <f t="shared" si="4"/>
        <v>0</v>
      </c>
      <c r="P64" s="59">
        <f t="shared" si="5"/>
        <v>2865.13</v>
      </c>
      <c r="Q64" s="58">
        <f t="shared" si="0"/>
        <v>7.1649112251136941E-4</v>
      </c>
      <c r="S64" s="59">
        <v>3.5</v>
      </c>
      <c r="T64" s="59">
        <v>0</v>
      </c>
      <c r="U64" s="59">
        <v>3.5</v>
      </c>
      <c r="V64" s="59">
        <v>3481.94</v>
      </c>
      <c r="W64" s="59">
        <v>0</v>
      </c>
      <c r="X64" s="59">
        <v>3481.94</v>
      </c>
      <c r="Y64" s="91">
        <f t="shared" si="1"/>
        <v>-616.80999999999995</v>
      </c>
    </row>
    <row r="65" spans="1:25" s="50" customFormat="1" x14ac:dyDescent="0.25">
      <c r="A65" s="52" t="s">
        <v>1989</v>
      </c>
      <c r="B65" s="3" t="s">
        <v>118</v>
      </c>
      <c r="C65" s="46">
        <v>260104</v>
      </c>
      <c r="D65" s="47" t="s">
        <v>1490</v>
      </c>
      <c r="E65" s="48" t="s">
        <v>119</v>
      </c>
      <c r="F65" s="46" t="s">
        <v>11</v>
      </c>
      <c r="G65" s="59">
        <v>3338.17</v>
      </c>
      <c r="H65" s="59">
        <v>3338.17</v>
      </c>
      <c r="I65" s="66">
        <v>5.33</v>
      </c>
      <c r="J65" s="59">
        <v>4.3899999999999997</v>
      </c>
      <c r="K65" s="66">
        <v>0</v>
      </c>
      <c r="L65" s="59">
        <v>0</v>
      </c>
      <c r="M65" s="59">
        <f t="shared" si="2"/>
        <v>4.3899999999999997</v>
      </c>
      <c r="N65" s="59">
        <f t="shared" si="3"/>
        <v>14654.56</v>
      </c>
      <c r="O65" s="59">
        <f t="shared" si="4"/>
        <v>0</v>
      </c>
      <c r="P65" s="59">
        <f t="shared" si="5"/>
        <v>14654.56</v>
      </c>
      <c r="Q65" s="58">
        <f t="shared" si="0"/>
        <v>3.6647070619169855E-3</v>
      </c>
      <c r="S65" s="59">
        <v>5.33</v>
      </c>
      <c r="T65" s="59">
        <v>0</v>
      </c>
      <c r="U65" s="59">
        <v>5.33</v>
      </c>
      <c r="V65" s="59">
        <v>17792.439999999999</v>
      </c>
      <c r="W65" s="59">
        <v>0</v>
      </c>
      <c r="X65" s="59">
        <v>17792.439999999999</v>
      </c>
      <c r="Y65" s="91">
        <f t="shared" si="1"/>
        <v>-3137.8799999999992</v>
      </c>
    </row>
    <row r="66" spans="1:25" s="50" customFormat="1" x14ac:dyDescent="0.25">
      <c r="A66" s="52" t="s">
        <v>1990</v>
      </c>
      <c r="B66" s="3" t="s">
        <v>120</v>
      </c>
      <c r="C66" s="46" t="s">
        <v>121</v>
      </c>
      <c r="D66" s="46" t="s">
        <v>70</v>
      </c>
      <c r="E66" s="48" t="s">
        <v>122</v>
      </c>
      <c r="F66" s="46" t="s">
        <v>73</v>
      </c>
      <c r="G66" s="59">
        <v>2</v>
      </c>
      <c r="H66" s="59">
        <v>2</v>
      </c>
      <c r="I66" s="66">
        <v>31.63</v>
      </c>
      <c r="J66" s="59">
        <v>26.1</v>
      </c>
      <c r="K66" s="66">
        <v>12.95</v>
      </c>
      <c r="L66" s="59">
        <v>10.68</v>
      </c>
      <c r="M66" s="59">
        <f t="shared" si="2"/>
        <v>36.78</v>
      </c>
      <c r="N66" s="59">
        <f t="shared" si="3"/>
        <v>52.2</v>
      </c>
      <c r="O66" s="59">
        <f t="shared" si="4"/>
        <v>21.36</v>
      </c>
      <c r="P66" s="59">
        <f t="shared" si="5"/>
        <v>73.56</v>
      </c>
      <c r="Q66" s="58">
        <f t="shared" si="0"/>
        <v>1.8395356221859508E-5</v>
      </c>
      <c r="S66" s="59">
        <v>31.63</v>
      </c>
      <c r="T66" s="59">
        <v>12.95</v>
      </c>
      <c r="U66" s="59">
        <v>44.58</v>
      </c>
      <c r="V66" s="59">
        <v>63.26</v>
      </c>
      <c r="W66" s="59">
        <v>25.9</v>
      </c>
      <c r="X66" s="59">
        <v>89.16</v>
      </c>
      <c r="Y66" s="91">
        <f t="shared" si="1"/>
        <v>-15.599999999999994</v>
      </c>
    </row>
    <row r="67" spans="1:25" s="50" customFormat="1" x14ac:dyDescent="0.25">
      <c r="A67" s="52" t="s">
        <v>1991</v>
      </c>
      <c r="B67" s="3" t="s">
        <v>123</v>
      </c>
      <c r="C67" s="46" t="s">
        <v>124</v>
      </c>
      <c r="D67" s="46" t="s">
        <v>70</v>
      </c>
      <c r="E67" s="48" t="s">
        <v>125</v>
      </c>
      <c r="F67" s="46" t="s">
        <v>73</v>
      </c>
      <c r="G67" s="59">
        <v>2</v>
      </c>
      <c r="H67" s="59">
        <v>2</v>
      </c>
      <c r="I67" s="66">
        <v>31.63</v>
      </c>
      <c r="J67" s="59">
        <v>26.1</v>
      </c>
      <c r="K67" s="66">
        <v>12.95</v>
      </c>
      <c r="L67" s="59">
        <v>10.68</v>
      </c>
      <c r="M67" s="59">
        <f t="shared" si="2"/>
        <v>36.78</v>
      </c>
      <c r="N67" s="59">
        <f t="shared" si="3"/>
        <v>52.2</v>
      </c>
      <c r="O67" s="59">
        <f t="shared" si="4"/>
        <v>21.36</v>
      </c>
      <c r="P67" s="59">
        <f t="shared" si="5"/>
        <v>73.56</v>
      </c>
      <c r="Q67" s="58">
        <f t="shared" si="0"/>
        <v>1.8395356221859508E-5</v>
      </c>
      <c r="S67" s="59">
        <v>31.63</v>
      </c>
      <c r="T67" s="59">
        <v>12.95</v>
      </c>
      <c r="U67" s="59">
        <v>44.58</v>
      </c>
      <c r="V67" s="59">
        <v>63.26</v>
      </c>
      <c r="W67" s="59">
        <v>25.9</v>
      </c>
      <c r="X67" s="59">
        <v>89.16</v>
      </c>
      <c r="Y67" s="91">
        <f t="shared" si="1"/>
        <v>-15.599999999999994</v>
      </c>
    </row>
    <row r="68" spans="1:25" s="50" customFormat="1" x14ac:dyDescent="0.25">
      <c r="A68" s="52" t="s">
        <v>1992</v>
      </c>
      <c r="B68" s="3" t="s">
        <v>126</v>
      </c>
      <c r="C68" s="46">
        <v>260105</v>
      </c>
      <c r="D68" s="47" t="s">
        <v>1490</v>
      </c>
      <c r="E68" s="48" t="s">
        <v>127</v>
      </c>
      <c r="F68" s="46" t="s">
        <v>11</v>
      </c>
      <c r="G68" s="59">
        <v>108.35</v>
      </c>
      <c r="H68" s="59">
        <v>108.35</v>
      </c>
      <c r="I68" s="66">
        <v>6.67</v>
      </c>
      <c r="J68" s="59">
        <v>5.5</v>
      </c>
      <c r="K68" s="66">
        <v>2.08</v>
      </c>
      <c r="L68" s="59">
        <v>1.71</v>
      </c>
      <c r="M68" s="59">
        <f t="shared" si="2"/>
        <v>7.21</v>
      </c>
      <c r="N68" s="59">
        <f t="shared" si="3"/>
        <v>595.91999999999996</v>
      </c>
      <c r="O68" s="59">
        <f t="shared" si="4"/>
        <v>185.27</v>
      </c>
      <c r="P68" s="59">
        <f t="shared" si="5"/>
        <v>781.2</v>
      </c>
      <c r="Q68" s="58">
        <f t="shared" si="0"/>
        <v>1.9535688255188484E-4</v>
      </c>
      <c r="S68" s="59">
        <v>6.67</v>
      </c>
      <c r="T68" s="59">
        <v>2.08</v>
      </c>
      <c r="U68" s="59">
        <v>8.75</v>
      </c>
      <c r="V68" s="59">
        <v>722.69</v>
      </c>
      <c r="W68" s="59">
        <v>225.37</v>
      </c>
      <c r="X68" s="59">
        <v>948.06</v>
      </c>
      <c r="Y68" s="91">
        <f t="shared" si="1"/>
        <v>-166.8599999999999</v>
      </c>
    </row>
    <row r="69" spans="1:25" s="50" customFormat="1" x14ac:dyDescent="0.25">
      <c r="A69" s="52" t="s">
        <v>1993</v>
      </c>
      <c r="B69" s="44" t="s">
        <v>128</v>
      </c>
      <c r="C69" s="62"/>
      <c r="D69" s="62"/>
      <c r="E69" s="87" t="s">
        <v>129</v>
      </c>
      <c r="F69" s="62"/>
      <c r="G69" s="60"/>
      <c r="H69" s="60"/>
      <c r="I69" s="66"/>
      <c r="J69" s="60"/>
      <c r="K69" s="66"/>
      <c r="L69" s="60"/>
      <c r="M69" s="60"/>
      <c r="N69" s="60"/>
      <c r="O69" s="60"/>
      <c r="P69" s="61">
        <f>SUM(P70:P78)</f>
        <v>25332.85</v>
      </c>
      <c r="Q69" s="57">
        <f t="shared" si="0"/>
        <v>6.3350570944118211E-3</v>
      </c>
      <c r="S69" s="60"/>
      <c r="T69" s="60"/>
      <c r="U69" s="60"/>
      <c r="V69" s="60"/>
      <c r="W69" s="60"/>
      <c r="X69" s="61">
        <v>30731.48</v>
      </c>
      <c r="Y69" s="91">
        <f t="shared" si="1"/>
        <v>-5398.630000000001</v>
      </c>
    </row>
    <row r="70" spans="1:25" s="50" customFormat="1" x14ac:dyDescent="0.25">
      <c r="A70" s="52" t="s">
        <v>1994</v>
      </c>
      <c r="B70" s="3" t="s">
        <v>130</v>
      </c>
      <c r="C70" s="46">
        <v>20203</v>
      </c>
      <c r="D70" s="47" t="s">
        <v>1490</v>
      </c>
      <c r="E70" s="48" t="s">
        <v>131</v>
      </c>
      <c r="F70" s="46" t="s">
        <v>11</v>
      </c>
      <c r="G70" s="59">
        <v>4640.34</v>
      </c>
      <c r="H70" s="59">
        <v>4640.34</v>
      </c>
      <c r="I70" s="66">
        <v>1.74</v>
      </c>
      <c r="J70" s="59">
        <v>1.43</v>
      </c>
      <c r="K70" s="66">
        <v>0</v>
      </c>
      <c r="L70" s="59">
        <v>0</v>
      </c>
      <c r="M70" s="59">
        <f t="shared" ref="M70:M78" si="6">L70+J70</f>
        <v>1.43</v>
      </c>
      <c r="N70" s="59">
        <f t="shared" ref="N70:N78" si="7">TRUNC(J70*H70,2)</f>
        <v>6635.68</v>
      </c>
      <c r="O70" s="59">
        <f t="shared" ref="O70:O78" si="8">TRUNC(L70*H70,2)</f>
        <v>0</v>
      </c>
      <c r="P70" s="59">
        <f t="shared" ref="P70:P78" si="9">TRUNC(((J70*H70)+(L70*H70)),2)</f>
        <v>6635.68</v>
      </c>
      <c r="Q70" s="58">
        <f t="shared" ref="Q70:Q133" si="10">P70/$O$998</f>
        <v>1.659403172570265E-3</v>
      </c>
      <c r="S70" s="59">
        <v>1.74</v>
      </c>
      <c r="T70" s="59">
        <v>0</v>
      </c>
      <c r="U70" s="59">
        <v>1.74</v>
      </c>
      <c r="V70" s="59">
        <v>8074.19</v>
      </c>
      <c r="W70" s="59">
        <v>0</v>
      </c>
      <c r="X70" s="59">
        <v>8074.19</v>
      </c>
      <c r="Y70" s="91">
        <f t="shared" si="1"/>
        <v>-1438.5099999999993</v>
      </c>
    </row>
    <row r="71" spans="1:25" s="50" customFormat="1" ht="24" x14ac:dyDescent="0.25">
      <c r="A71" s="52" t="s">
        <v>1995</v>
      </c>
      <c r="B71" s="3" t="s">
        <v>132</v>
      </c>
      <c r="C71" s="46">
        <v>98527</v>
      </c>
      <c r="D71" s="46" t="s">
        <v>103</v>
      </c>
      <c r="E71" s="48" t="s">
        <v>1525</v>
      </c>
      <c r="F71" s="46" t="s">
        <v>133</v>
      </c>
      <c r="G71" s="59">
        <v>8</v>
      </c>
      <c r="H71" s="59">
        <v>8</v>
      </c>
      <c r="I71" s="66">
        <v>80.75</v>
      </c>
      <c r="J71" s="59">
        <v>66.64</v>
      </c>
      <c r="K71" s="66">
        <v>84.71</v>
      </c>
      <c r="L71" s="59">
        <v>69.91</v>
      </c>
      <c r="M71" s="59">
        <f t="shared" si="6"/>
        <v>136.55000000000001</v>
      </c>
      <c r="N71" s="59">
        <f t="shared" si="7"/>
        <v>533.12</v>
      </c>
      <c r="O71" s="59">
        <f t="shared" si="8"/>
        <v>559.28</v>
      </c>
      <c r="P71" s="59">
        <f t="shared" si="9"/>
        <v>1092.4000000000001</v>
      </c>
      <c r="Q71" s="58">
        <f t="shared" si="10"/>
        <v>2.7317954237030082E-4</v>
      </c>
      <c r="S71" s="59">
        <v>80.75</v>
      </c>
      <c r="T71" s="59">
        <v>84.71</v>
      </c>
      <c r="U71" s="59">
        <v>165.46</v>
      </c>
      <c r="V71" s="59">
        <v>646</v>
      </c>
      <c r="W71" s="59">
        <v>677.68</v>
      </c>
      <c r="X71" s="59">
        <v>1323.68</v>
      </c>
      <c r="Y71" s="91">
        <f t="shared" ref="Y71:Y134" si="11">P71-X71</f>
        <v>-231.27999999999997</v>
      </c>
    </row>
    <row r="72" spans="1:25" s="50" customFormat="1" ht="24" x14ac:dyDescent="0.25">
      <c r="A72" s="52" t="s">
        <v>1996</v>
      </c>
      <c r="B72" s="3" t="s">
        <v>134</v>
      </c>
      <c r="C72" s="46">
        <v>98534</v>
      </c>
      <c r="D72" s="46" t="s">
        <v>103</v>
      </c>
      <c r="E72" s="48" t="s">
        <v>1526</v>
      </c>
      <c r="F72" s="46" t="s">
        <v>133</v>
      </c>
      <c r="G72" s="59">
        <v>8</v>
      </c>
      <c r="H72" s="59">
        <v>8</v>
      </c>
      <c r="I72" s="66">
        <v>319.48</v>
      </c>
      <c r="J72" s="59">
        <v>263.66000000000003</v>
      </c>
      <c r="K72" s="66">
        <v>503.4</v>
      </c>
      <c r="L72" s="59">
        <v>415.45</v>
      </c>
      <c r="M72" s="59">
        <f t="shared" si="6"/>
        <v>679.11</v>
      </c>
      <c r="N72" s="59">
        <f t="shared" si="7"/>
        <v>2109.2800000000002</v>
      </c>
      <c r="O72" s="59">
        <f t="shared" si="8"/>
        <v>3323.6</v>
      </c>
      <c r="P72" s="59">
        <f t="shared" si="9"/>
        <v>5432.88</v>
      </c>
      <c r="Q72" s="58">
        <f t="shared" si="10"/>
        <v>1.3586155914983155E-3</v>
      </c>
      <c r="S72" s="59">
        <v>319.48</v>
      </c>
      <c r="T72" s="59">
        <v>503.4</v>
      </c>
      <c r="U72" s="59">
        <v>822.88</v>
      </c>
      <c r="V72" s="59">
        <v>2555.84</v>
      </c>
      <c r="W72" s="59">
        <v>4027.2</v>
      </c>
      <c r="X72" s="59">
        <v>6583.04</v>
      </c>
      <c r="Y72" s="91">
        <f t="shared" si="11"/>
        <v>-1150.1599999999999</v>
      </c>
    </row>
    <row r="73" spans="1:25" s="50" customFormat="1" ht="24" x14ac:dyDescent="0.25">
      <c r="A73" s="52" t="s">
        <v>1997</v>
      </c>
      <c r="B73" s="3" t="s">
        <v>135</v>
      </c>
      <c r="C73" s="46">
        <v>98530</v>
      </c>
      <c r="D73" s="46" t="s">
        <v>103</v>
      </c>
      <c r="E73" s="48" t="s">
        <v>1527</v>
      </c>
      <c r="F73" s="46" t="s">
        <v>133</v>
      </c>
      <c r="G73" s="59">
        <v>8</v>
      </c>
      <c r="H73" s="59">
        <v>8</v>
      </c>
      <c r="I73" s="66">
        <v>90.55</v>
      </c>
      <c r="J73" s="59">
        <v>74.73</v>
      </c>
      <c r="K73" s="66">
        <v>32.770000000000003</v>
      </c>
      <c r="L73" s="59">
        <v>27.04</v>
      </c>
      <c r="M73" s="59">
        <f t="shared" si="6"/>
        <v>101.77000000000001</v>
      </c>
      <c r="N73" s="59">
        <f t="shared" si="7"/>
        <v>597.84</v>
      </c>
      <c r="O73" s="59">
        <f t="shared" si="8"/>
        <v>216.32</v>
      </c>
      <c r="P73" s="59">
        <f t="shared" si="9"/>
        <v>814.16</v>
      </c>
      <c r="Q73" s="58">
        <f t="shared" si="10"/>
        <v>2.0359928251208721E-4</v>
      </c>
      <c r="S73" s="59">
        <v>90.55</v>
      </c>
      <c r="T73" s="59">
        <v>32.770000000000003</v>
      </c>
      <c r="U73" s="59">
        <v>123.32</v>
      </c>
      <c r="V73" s="59">
        <v>724.4</v>
      </c>
      <c r="W73" s="59">
        <v>262.16000000000003</v>
      </c>
      <c r="X73" s="59">
        <v>986.56</v>
      </c>
      <c r="Y73" s="91">
        <f t="shared" si="11"/>
        <v>-172.39999999999998</v>
      </c>
    </row>
    <row r="74" spans="1:25" s="50" customFormat="1" ht="24" x14ac:dyDescent="0.25">
      <c r="A74" s="52" t="s">
        <v>1998</v>
      </c>
      <c r="B74" s="3" t="s">
        <v>136</v>
      </c>
      <c r="C74" s="46">
        <v>20121</v>
      </c>
      <c r="D74" s="47" t="s">
        <v>1490</v>
      </c>
      <c r="E74" s="48" t="s">
        <v>1520</v>
      </c>
      <c r="F74" s="46" t="s">
        <v>7</v>
      </c>
      <c r="G74" s="59">
        <v>69.3</v>
      </c>
      <c r="H74" s="59">
        <v>69.3</v>
      </c>
      <c r="I74" s="66">
        <v>161.91999999999999</v>
      </c>
      <c r="J74" s="59">
        <v>133.63</v>
      </c>
      <c r="K74" s="66">
        <v>0</v>
      </c>
      <c r="L74" s="59">
        <v>0</v>
      </c>
      <c r="M74" s="59">
        <f t="shared" si="6"/>
        <v>133.63</v>
      </c>
      <c r="N74" s="59">
        <f t="shared" si="7"/>
        <v>9260.5499999999993</v>
      </c>
      <c r="O74" s="59">
        <f t="shared" si="8"/>
        <v>0</v>
      </c>
      <c r="P74" s="59">
        <f t="shared" si="9"/>
        <v>9260.5499999999993</v>
      </c>
      <c r="Q74" s="58">
        <f t="shared" si="10"/>
        <v>2.3158118007115423E-3</v>
      </c>
      <c r="S74" s="59">
        <v>161.91999999999999</v>
      </c>
      <c r="T74" s="59">
        <v>0</v>
      </c>
      <c r="U74" s="59">
        <v>161.91999999999999</v>
      </c>
      <c r="V74" s="59">
        <v>11221.05</v>
      </c>
      <c r="W74" s="59">
        <v>0</v>
      </c>
      <c r="X74" s="59">
        <v>11221.05</v>
      </c>
      <c r="Y74" s="91">
        <f t="shared" si="11"/>
        <v>-1960.5</v>
      </c>
    </row>
    <row r="75" spans="1:25" s="50" customFormat="1" ht="24" x14ac:dyDescent="0.25">
      <c r="A75" s="52" t="s">
        <v>1999</v>
      </c>
      <c r="B75" s="3" t="s">
        <v>137</v>
      </c>
      <c r="C75" s="46">
        <v>20106</v>
      </c>
      <c r="D75" s="47" t="s">
        <v>1490</v>
      </c>
      <c r="E75" s="48" t="s">
        <v>1528</v>
      </c>
      <c r="F75" s="46" t="s">
        <v>11</v>
      </c>
      <c r="G75" s="59">
        <v>13.86</v>
      </c>
      <c r="H75" s="59">
        <v>13.86</v>
      </c>
      <c r="I75" s="66">
        <v>6.22</v>
      </c>
      <c r="J75" s="59">
        <v>5.13</v>
      </c>
      <c r="K75" s="66">
        <v>0</v>
      </c>
      <c r="L75" s="59">
        <v>0</v>
      </c>
      <c r="M75" s="59">
        <f t="shared" si="6"/>
        <v>5.13</v>
      </c>
      <c r="N75" s="59">
        <f t="shared" si="7"/>
        <v>71.099999999999994</v>
      </c>
      <c r="O75" s="59">
        <f t="shared" si="8"/>
        <v>0</v>
      </c>
      <c r="P75" s="59">
        <f t="shared" si="9"/>
        <v>71.099999999999994</v>
      </c>
      <c r="Q75" s="58">
        <f t="shared" si="10"/>
        <v>1.7780177098616245E-5</v>
      </c>
      <c r="S75" s="59">
        <v>6.22</v>
      </c>
      <c r="T75" s="59">
        <v>0</v>
      </c>
      <c r="U75" s="59">
        <v>6.22</v>
      </c>
      <c r="V75" s="59">
        <v>86.2</v>
      </c>
      <c r="W75" s="59">
        <v>0</v>
      </c>
      <c r="X75" s="59">
        <v>86.2</v>
      </c>
      <c r="Y75" s="91">
        <f t="shared" si="11"/>
        <v>-15.100000000000009</v>
      </c>
    </row>
    <row r="76" spans="1:25" s="50" customFormat="1" ht="24" x14ac:dyDescent="0.25">
      <c r="A76" s="52" t="s">
        <v>2000</v>
      </c>
      <c r="B76" s="3" t="s">
        <v>138</v>
      </c>
      <c r="C76" s="46">
        <v>20118</v>
      </c>
      <c r="D76" s="47" t="s">
        <v>1490</v>
      </c>
      <c r="E76" s="48" t="s">
        <v>1495</v>
      </c>
      <c r="F76" s="46" t="s">
        <v>7</v>
      </c>
      <c r="G76" s="59">
        <v>3.62</v>
      </c>
      <c r="H76" s="59">
        <v>3.62</v>
      </c>
      <c r="I76" s="66">
        <v>38.92</v>
      </c>
      <c r="J76" s="59">
        <v>32.119999999999997</v>
      </c>
      <c r="K76" s="66">
        <v>0</v>
      </c>
      <c r="L76" s="59">
        <v>0</v>
      </c>
      <c r="M76" s="59">
        <f t="shared" si="6"/>
        <v>32.119999999999997</v>
      </c>
      <c r="N76" s="59">
        <f t="shared" si="7"/>
        <v>116.27</v>
      </c>
      <c r="O76" s="59">
        <f t="shared" si="8"/>
        <v>0</v>
      </c>
      <c r="P76" s="59">
        <f t="shared" si="9"/>
        <v>116.27</v>
      </c>
      <c r="Q76" s="58">
        <f t="shared" si="10"/>
        <v>2.9075966121745578E-5</v>
      </c>
      <c r="S76" s="59">
        <v>38.92</v>
      </c>
      <c r="T76" s="59">
        <v>0</v>
      </c>
      <c r="U76" s="59">
        <v>38.92</v>
      </c>
      <c r="V76" s="59">
        <v>140.88999999999999</v>
      </c>
      <c r="W76" s="59">
        <v>0</v>
      </c>
      <c r="X76" s="59">
        <v>140.88999999999999</v>
      </c>
      <c r="Y76" s="91">
        <f t="shared" si="11"/>
        <v>-24.61999999999999</v>
      </c>
    </row>
    <row r="77" spans="1:25" s="50" customFormat="1" ht="24" x14ac:dyDescent="0.25">
      <c r="A77" s="52" t="s">
        <v>2001</v>
      </c>
      <c r="B77" s="3" t="s">
        <v>139</v>
      </c>
      <c r="C77" s="46">
        <v>20143</v>
      </c>
      <c r="D77" s="47" t="s">
        <v>1490</v>
      </c>
      <c r="E77" s="48" t="s">
        <v>1529</v>
      </c>
      <c r="F77" s="46" t="s">
        <v>61</v>
      </c>
      <c r="G77" s="59">
        <v>359.87</v>
      </c>
      <c r="H77" s="59">
        <v>359.87</v>
      </c>
      <c r="I77" s="66">
        <v>6.22</v>
      </c>
      <c r="J77" s="59">
        <v>5.13</v>
      </c>
      <c r="K77" s="66">
        <v>0</v>
      </c>
      <c r="L77" s="59">
        <v>0</v>
      </c>
      <c r="M77" s="59">
        <f t="shared" si="6"/>
        <v>5.13</v>
      </c>
      <c r="N77" s="59">
        <f t="shared" si="7"/>
        <v>1846.13</v>
      </c>
      <c r="O77" s="59">
        <f t="shared" si="8"/>
        <v>0</v>
      </c>
      <c r="P77" s="59">
        <f t="shared" si="9"/>
        <v>1846.13</v>
      </c>
      <c r="Q77" s="58">
        <f t="shared" si="10"/>
        <v>4.6166692471263584E-4</v>
      </c>
      <c r="S77" s="59">
        <v>6.22</v>
      </c>
      <c r="T77" s="59">
        <v>0</v>
      </c>
      <c r="U77" s="59">
        <v>6.22</v>
      </c>
      <c r="V77" s="59">
        <v>2238.39</v>
      </c>
      <c r="W77" s="59">
        <v>0</v>
      </c>
      <c r="X77" s="59">
        <v>2238.39</v>
      </c>
      <c r="Y77" s="91">
        <f t="shared" si="11"/>
        <v>-392.25999999999976</v>
      </c>
    </row>
    <row r="78" spans="1:25" s="50" customFormat="1" ht="24" x14ac:dyDescent="0.25">
      <c r="A78" s="52" t="s">
        <v>2002</v>
      </c>
      <c r="B78" s="3" t="s">
        <v>140</v>
      </c>
      <c r="C78" s="46">
        <v>97637</v>
      </c>
      <c r="D78" s="46" t="s">
        <v>103</v>
      </c>
      <c r="E78" s="48" t="s">
        <v>1530</v>
      </c>
      <c r="F78" s="46" t="s">
        <v>11</v>
      </c>
      <c r="G78" s="59">
        <v>31.37</v>
      </c>
      <c r="H78" s="59">
        <v>31.37</v>
      </c>
      <c r="I78" s="66">
        <v>1.8</v>
      </c>
      <c r="J78" s="59">
        <v>1.48</v>
      </c>
      <c r="K78" s="66">
        <v>0.67</v>
      </c>
      <c r="L78" s="59">
        <v>0.55000000000000004</v>
      </c>
      <c r="M78" s="59">
        <f t="shared" si="6"/>
        <v>2.0300000000000002</v>
      </c>
      <c r="N78" s="59">
        <f t="shared" si="7"/>
        <v>46.42</v>
      </c>
      <c r="O78" s="59">
        <f t="shared" si="8"/>
        <v>17.25</v>
      </c>
      <c r="P78" s="59">
        <f t="shared" si="9"/>
        <v>63.68</v>
      </c>
      <c r="Q78" s="58">
        <f t="shared" si="10"/>
        <v>1.5924636816313395E-5</v>
      </c>
      <c r="S78" s="59">
        <v>1.8</v>
      </c>
      <c r="T78" s="59">
        <v>0.67</v>
      </c>
      <c r="U78" s="59">
        <v>2.4700000000000002</v>
      </c>
      <c r="V78" s="59">
        <v>56.46</v>
      </c>
      <c r="W78" s="59">
        <v>21.02</v>
      </c>
      <c r="X78" s="59">
        <v>77.48</v>
      </c>
      <c r="Y78" s="91">
        <f t="shared" si="11"/>
        <v>-13.800000000000004</v>
      </c>
    </row>
    <row r="79" spans="1:25" s="50" customFormat="1" x14ac:dyDescent="0.25">
      <c r="A79" s="52" t="s">
        <v>2006</v>
      </c>
      <c r="B79" s="44" t="s">
        <v>141</v>
      </c>
      <c r="C79" s="62"/>
      <c r="D79" s="62"/>
      <c r="E79" s="87" t="s">
        <v>142</v>
      </c>
      <c r="F79" s="62"/>
      <c r="G79" s="60"/>
      <c r="H79" s="60"/>
      <c r="I79" s="66"/>
      <c r="J79" s="60"/>
      <c r="K79" s="66"/>
      <c r="L79" s="60"/>
      <c r="M79" s="60"/>
      <c r="N79" s="60"/>
      <c r="O79" s="60"/>
      <c r="P79" s="61">
        <f>P80</f>
        <v>27945.02</v>
      </c>
      <c r="Q79" s="57">
        <f t="shared" si="10"/>
        <v>6.9882897978111522E-3</v>
      </c>
      <c r="S79" s="60"/>
      <c r="T79" s="60"/>
      <c r="U79" s="60"/>
      <c r="V79" s="60"/>
      <c r="W79" s="60"/>
      <c r="X79" s="61">
        <v>33867.15</v>
      </c>
      <c r="Y79" s="91">
        <f t="shared" si="11"/>
        <v>-5922.130000000001</v>
      </c>
    </row>
    <row r="80" spans="1:25" s="50" customFormat="1" x14ac:dyDescent="0.25">
      <c r="A80" s="52" t="s">
        <v>2007</v>
      </c>
      <c r="B80" s="3" t="s">
        <v>143</v>
      </c>
      <c r="C80" s="46">
        <v>30101</v>
      </c>
      <c r="D80" s="47" t="s">
        <v>1490</v>
      </c>
      <c r="E80" s="48" t="s">
        <v>144</v>
      </c>
      <c r="F80" s="46" t="s">
        <v>7</v>
      </c>
      <c r="G80" s="59">
        <v>771.11</v>
      </c>
      <c r="H80" s="59">
        <v>771.11</v>
      </c>
      <c r="I80" s="66">
        <v>9.6</v>
      </c>
      <c r="J80" s="59">
        <v>7.92</v>
      </c>
      <c r="K80" s="66">
        <v>34.32</v>
      </c>
      <c r="L80" s="59">
        <v>28.32</v>
      </c>
      <c r="M80" s="59">
        <f>L80+J80</f>
        <v>36.24</v>
      </c>
      <c r="N80" s="59">
        <f>TRUNC(J80*H80,2)</f>
        <v>6107.19</v>
      </c>
      <c r="O80" s="59">
        <f>TRUNC(L80*H80,2)</f>
        <v>21837.83</v>
      </c>
      <c r="P80" s="59">
        <f>TRUNC(((J80*H80)+(L80*H80)),2)</f>
        <v>27945.02</v>
      </c>
      <c r="Q80" s="58">
        <f t="shared" si="10"/>
        <v>6.9882897978111522E-3</v>
      </c>
      <c r="S80" s="59">
        <v>9.6</v>
      </c>
      <c r="T80" s="59">
        <v>34.32</v>
      </c>
      <c r="U80" s="59">
        <v>43.92</v>
      </c>
      <c r="V80" s="59">
        <v>7402.65</v>
      </c>
      <c r="W80" s="59">
        <v>26464.5</v>
      </c>
      <c r="X80" s="59">
        <v>33867.15</v>
      </c>
      <c r="Y80" s="91">
        <f t="shared" si="11"/>
        <v>-5922.130000000001</v>
      </c>
    </row>
    <row r="81" spans="1:25" s="50" customFormat="1" x14ac:dyDescent="0.25">
      <c r="A81" s="52" t="s">
        <v>2008</v>
      </c>
      <c r="B81" s="44" t="s">
        <v>2980</v>
      </c>
      <c r="C81" s="62"/>
      <c r="D81" s="62"/>
      <c r="E81" s="87" t="s">
        <v>145</v>
      </c>
      <c r="F81" s="62"/>
      <c r="G81" s="60"/>
      <c r="H81" s="60"/>
      <c r="I81" s="66"/>
      <c r="J81" s="60"/>
      <c r="K81" s="66"/>
      <c r="L81" s="60"/>
      <c r="M81" s="60"/>
      <c r="N81" s="60"/>
      <c r="O81" s="60"/>
      <c r="P81" s="61">
        <f>P82+P157</f>
        <v>1601434.67</v>
      </c>
      <c r="Q81" s="57">
        <f t="shared" si="10"/>
        <v>0.40047527488697698</v>
      </c>
      <c r="S81" s="60"/>
      <c r="T81" s="60"/>
      <c r="U81" s="60"/>
      <c r="V81" s="60"/>
      <c r="W81" s="60"/>
      <c r="X81" s="61">
        <v>1940940.99</v>
      </c>
      <c r="Y81" s="91">
        <f t="shared" si="11"/>
        <v>-339506.32000000007</v>
      </c>
    </row>
    <row r="82" spans="1:25" s="50" customFormat="1" x14ac:dyDescent="0.25">
      <c r="A82" s="52" t="s">
        <v>2009</v>
      </c>
      <c r="B82" s="44" t="s">
        <v>146</v>
      </c>
      <c r="C82" s="62"/>
      <c r="D82" s="62"/>
      <c r="E82" s="87" t="s">
        <v>147</v>
      </c>
      <c r="F82" s="62"/>
      <c r="G82" s="60"/>
      <c r="H82" s="60"/>
      <c r="I82" s="66"/>
      <c r="J82" s="60"/>
      <c r="K82" s="66"/>
      <c r="L82" s="60"/>
      <c r="M82" s="60"/>
      <c r="N82" s="60"/>
      <c r="O82" s="60"/>
      <c r="P82" s="61">
        <f>P83+P92+P99+P101+P107+P113+P129+P131+P141+P148+P150</f>
        <v>1240918.8500000001</v>
      </c>
      <c r="Q82" s="57">
        <f t="shared" si="10"/>
        <v>0.3103200691703405</v>
      </c>
      <c r="S82" s="60"/>
      <c r="T82" s="60"/>
      <c r="U82" s="60"/>
      <c r="V82" s="60"/>
      <c r="W82" s="60"/>
      <c r="X82" s="61">
        <v>1503964.77</v>
      </c>
      <c r="Y82" s="91">
        <f t="shared" si="11"/>
        <v>-263045.91999999993</v>
      </c>
    </row>
    <row r="83" spans="1:25" s="50" customFormat="1" x14ac:dyDescent="0.25">
      <c r="A83" s="52" t="s">
        <v>2010</v>
      </c>
      <c r="B83" s="44" t="s">
        <v>148</v>
      </c>
      <c r="C83" s="62"/>
      <c r="D83" s="62"/>
      <c r="E83" s="87" t="s">
        <v>52</v>
      </c>
      <c r="F83" s="62"/>
      <c r="G83" s="60"/>
      <c r="H83" s="60"/>
      <c r="I83" s="66"/>
      <c r="J83" s="60"/>
      <c r="K83" s="66"/>
      <c r="L83" s="60"/>
      <c r="M83" s="60"/>
      <c r="N83" s="60"/>
      <c r="O83" s="60"/>
      <c r="P83" s="61">
        <f>SUM(P84:P91)</f>
        <v>3138.27</v>
      </c>
      <c r="Q83" s="57">
        <f t="shared" si="10"/>
        <v>7.847960110165176E-4</v>
      </c>
      <c r="S83" s="60"/>
      <c r="T83" s="60"/>
      <c r="U83" s="60"/>
      <c r="V83" s="60"/>
      <c r="W83" s="60"/>
      <c r="X83" s="61">
        <v>3809.58</v>
      </c>
      <c r="Y83" s="91">
        <f t="shared" si="11"/>
        <v>-671.31</v>
      </c>
    </row>
    <row r="84" spans="1:25" s="50" customFormat="1" x14ac:dyDescent="0.25">
      <c r="A84" s="52" t="s">
        <v>2011</v>
      </c>
      <c r="B84" s="3" t="s">
        <v>149</v>
      </c>
      <c r="C84" s="46">
        <v>40101</v>
      </c>
      <c r="D84" s="47" t="s">
        <v>1490</v>
      </c>
      <c r="E84" s="48" t="s">
        <v>150</v>
      </c>
      <c r="F84" s="46" t="s">
        <v>7</v>
      </c>
      <c r="G84" s="59">
        <v>6.93</v>
      </c>
      <c r="H84" s="59">
        <v>6.93</v>
      </c>
      <c r="I84" s="66">
        <v>34.229999999999997</v>
      </c>
      <c r="J84" s="59">
        <v>28.25</v>
      </c>
      <c r="K84" s="66">
        <v>0</v>
      </c>
      <c r="L84" s="59">
        <v>0</v>
      </c>
      <c r="M84" s="59">
        <f t="shared" ref="M84:M91" si="12">L84+J84</f>
        <v>28.25</v>
      </c>
      <c r="N84" s="59">
        <f t="shared" ref="N84:N91" si="13">TRUNC(J84*H84,2)</f>
        <v>195.77</v>
      </c>
      <c r="O84" s="59">
        <f t="shared" ref="O84:O91" si="14">TRUNC(L84*H84,2)</f>
        <v>0</v>
      </c>
      <c r="P84" s="59">
        <f t="shared" ref="P84:P91" si="15">TRUNC(((J84*H84)+(L84*H84)),2)</f>
        <v>195.77</v>
      </c>
      <c r="Q84" s="58">
        <f t="shared" si="10"/>
        <v>4.8956754860704675E-5</v>
      </c>
      <c r="S84" s="59">
        <v>34.229999999999997</v>
      </c>
      <c r="T84" s="59">
        <v>0</v>
      </c>
      <c r="U84" s="59">
        <v>34.229999999999997</v>
      </c>
      <c r="V84" s="59">
        <v>237.21</v>
      </c>
      <c r="W84" s="59">
        <v>0</v>
      </c>
      <c r="X84" s="59">
        <v>237.21</v>
      </c>
      <c r="Y84" s="91">
        <f t="shared" si="11"/>
        <v>-41.44</v>
      </c>
    </row>
    <row r="85" spans="1:25" s="50" customFormat="1" x14ac:dyDescent="0.25">
      <c r="A85" s="52" t="s">
        <v>2012</v>
      </c>
      <c r="B85" s="3" t="s">
        <v>151</v>
      </c>
      <c r="C85" s="46">
        <v>41004</v>
      </c>
      <c r="D85" s="47" t="s">
        <v>1490</v>
      </c>
      <c r="E85" s="48" t="s">
        <v>90</v>
      </c>
      <c r="F85" s="46" t="s">
        <v>7</v>
      </c>
      <c r="G85" s="59">
        <v>39.729999999999997</v>
      </c>
      <c r="H85" s="59">
        <v>39.729999999999997</v>
      </c>
      <c r="I85" s="66">
        <v>0</v>
      </c>
      <c r="J85" s="59">
        <v>0</v>
      </c>
      <c r="K85" s="66">
        <v>1.78</v>
      </c>
      <c r="L85" s="59">
        <v>1.46</v>
      </c>
      <c r="M85" s="59">
        <f t="shared" si="12"/>
        <v>1.46</v>
      </c>
      <c r="N85" s="59">
        <f t="shared" si="13"/>
        <v>0</v>
      </c>
      <c r="O85" s="59">
        <f t="shared" si="14"/>
        <v>58</v>
      </c>
      <c r="P85" s="59">
        <f t="shared" si="15"/>
        <v>58</v>
      </c>
      <c r="Q85" s="58">
        <f t="shared" si="10"/>
        <v>1.4504223230938709E-5</v>
      </c>
      <c r="S85" s="59">
        <v>0</v>
      </c>
      <c r="T85" s="59">
        <v>1.78</v>
      </c>
      <c r="U85" s="59">
        <v>1.78</v>
      </c>
      <c r="V85" s="59">
        <v>0</v>
      </c>
      <c r="W85" s="59">
        <v>70.709999999999994</v>
      </c>
      <c r="X85" s="59">
        <v>70.709999999999994</v>
      </c>
      <c r="Y85" s="91">
        <f t="shared" si="11"/>
        <v>-12.709999999999994</v>
      </c>
    </row>
    <row r="86" spans="1:25" s="50" customFormat="1" x14ac:dyDescent="0.25">
      <c r="A86" s="52" t="s">
        <v>2013</v>
      </c>
      <c r="B86" s="3" t="s">
        <v>152</v>
      </c>
      <c r="C86" s="46">
        <v>41005</v>
      </c>
      <c r="D86" s="47" t="s">
        <v>1490</v>
      </c>
      <c r="E86" s="48" t="s">
        <v>92</v>
      </c>
      <c r="F86" s="46" t="s">
        <v>7</v>
      </c>
      <c r="G86" s="59">
        <v>39.729999999999997</v>
      </c>
      <c r="H86" s="59">
        <v>39.729999999999997</v>
      </c>
      <c r="I86" s="66">
        <v>0</v>
      </c>
      <c r="J86" s="59">
        <v>0</v>
      </c>
      <c r="K86" s="66">
        <v>1.31</v>
      </c>
      <c r="L86" s="59">
        <v>1.08</v>
      </c>
      <c r="M86" s="59">
        <f t="shared" si="12"/>
        <v>1.08</v>
      </c>
      <c r="N86" s="59">
        <f t="shared" si="13"/>
        <v>0</v>
      </c>
      <c r="O86" s="59">
        <f t="shared" si="14"/>
        <v>42.9</v>
      </c>
      <c r="P86" s="59">
        <f t="shared" si="15"/>
        <v>42.9</v>
      </c>
      <c r="Q86" s="58">
        <f t="shared" si="10"/>
        <v>1.0728123734608113E-5</v>
      </c>
      <c r="S86" s="59">
        <v>0</v>
      </c>
      <c r="T86" s="59">
        <v>1.31</v>
      </c>
      <c r="U86" s="59">
        <v>1.31</v>
      </c>
      <c r="V86" s="59">
        <v>0</v>
      </c>
      <c r="W86" s="59">
        <v>52.04</v>
      </c>
      <c r="X86" s="59">
        <v>52.04</v>
      </c>
      <c r="Y86" s="91">
        <f t="shared" si="11"/>
        <v>-9.14</v>
      </c>
    </row>
    <row r="87" spans="1:25" s="50" customFormat="1" x14ac:dyDescent="0.25">
      <c r="A87" s="52" t="s">
        <v>2014</v>
      </c>
      <c r="B87" s="3" t="s">
        <v>153</v>
      </c>
      <c r="C87" s="46">
        <v>41012</v>
      </c>
      <c r="D87" s="47" t="s">
        <v>1490</v>
      </c>
      <c r="E87" s="48" t="s">
        <v>154</v>
      </c>
      <c r="F87" s="46" t="s">
        <v>7</v>
      </c>
      <c r="G87" s="59">
        <v>39.729999999999997</v>
      </c>
      <c r="H87" s="59">
        <v>39.729999999999997</v>
      </c>
      <c r="I87" s="66">
        <v>0</v>
      </c>
      <c r="J87" s="59">
        <v>0</v>
      </c>
      <c r="K87" s="66">
        <v>5</v>
      </c>
      <c r="L87" s="59">
        <v>4.12</v>
      </c>
      <c r="M87" s="59">
        <f t="shared" si="12"/>
        <v>4.12</v>
      </c>
      <c r="N87" s="59">
        <f t="shared" si="13"/>
        <v>0</v>
      </c>
      <c r="O87" s="59">
        <f t="shared" si="14"/>
        <v>163.68</v>
      </c>
      <c r="P87" s="59">
        <f t="shared" si="15"/>
        <v>163.68</v>
      </c>
      <c r="Q87" s="58">
        <f t="shared" si="10"/>
        <v>4.0931918248966344E-5</v>
      </c>
      <c r="S87" s="59">
        <v>0</v>
      </c>
      <c r="T87" s="59">
        <v>5</v>
      </c>
      <c r="U87" s="59">
        <v>5</v>
      </c>
      <c r="V87" s="59">
        <v>0</v>
      </c>
      <c r="W87" s="59">
        <v>198.65</v>
      </c>
      <c r="X87" s="59">
        <v>198.65</v>
      </c>
      <c r="Y87" s="91">
        <f t="shared" si="11"/>
        <v>-34.97</v>
      </c>
    </row>
    <row r="88" spans="1:25" s="50" customFormat="1" ht="24" x14ac:dyDescent="0.25">
      <c r="A88" s="52" t="s">
        <v>2015</v>
      </c>
      <c r="B88" s="3" t="s">
        <v>155</v>
      </c>
      <c r="C88" s="46">
        <v>41006</v>
      </c>
      <c r="D88" s="47" t="s">
        <v>1490</v>
      </c>
      <c r="E88" s="48" t="s">
        <v>94</v>
      </c>
      <c r="F88" s="47" t="s">
        <v>1509</v>
      </c>
      <c r="G88" s="59">
        <v>397.3</v>
      </c>
      <c r="H88" s="59">
        <v>397.3</v>
      </c>
      <c r="I88" s="66">
        <v>0</v>
      </c>
      <c r="J88" s="59">
        <v>0</v>
      </c>
      <c r="K88" s="66">
        <v>2.5099999999999998</v>
      </c>
      <c r="L88" s="59">
        <v>2.0699999999999998</v>
      </c>
      <c r="M88" s="59">
        <f t="shared" si="12"/>
        <v>2.0699999999999998</v>
      </c>
      <c r="N88" s="59">
        <f t="shared" si="13"/>
        <v>0</v>
      </c>
      <c r="O88" s="59">
        <f t="shared" si="14"/>
        <v>822.41</v>
      </c>
      <c r="P88" s="59">
        <f t="shared" si="15"/>
        <v>822.41</v>
      </c>
      <c r="Q88" s="58">
        <f t="shared" si="10"/>
        <v>2.056623832302811E-4</v>
      </c>
      <c r="S88" s="59">
        <v>0</v>
      </c>
      <c r="T88" s="59">
        <v>2.5099999999999998</v>
      </c>
      <c r="U88" s="59">
        <v>2.5099999999999998</v>
      </c>
      <c r="V88" s="59">
        <v>0</v>
      </c>
      <c r="W88" s="59">
        <v>997.22</v>
      </c>
      <c r="X88" s="59">
        <v>997.22</v>
      </c>
      <c r="Y88" s="91">
        <f t="shared" si="11"/>
        <v>-174.81000000000006</v>
      </c>
    </row>
    <row r="89" spans="1:25" s="50" customFormat="1" x14ac:dyDescent="0.25">
      <c r="A89" s="52" t="s">
        <v>2016</v>
      </c>
      <c r="B89" s="3" t="s">
        <v>156</v>
      </c>
      <c r="C89" s="46">
        <v>41009</v>
      </c>
      <c r="D89" s="47" t="s">
        <v>1490</v>
      </c>
      <c r="E89" s="48" t="s">
        <v>96</v>
      </c>
      <c r="F89" s="46" t="s">
        <v>7</v>
      </c>
      <c r="G89" s="59">
        <v>31.78</v>
      </c>
      <c r="H89" s="59">
        <v>31.78</v>
      </c>
      <c r="I89" s="66">
        <v>0</v>
      </c>
      <c r="J89" s="59">
        <v>0</v>
      </c>
      <c r="K89" s="66">
        <v>1.95</v>
      </c>
      <c r="L89" s="59">
        <v>1.6</v>
      </c>
      <c r="M89" s="59">
        <f t="shared" si="12"/>
        <v>1.6</v>
      </c>
      <c r="N89" s="59">
        <f t="shared" si="13"/>
        <v>0</v>
      </c>
      <c r="O89" s="59">
        <f t="shared" si="14"/>
        <v>50.84</v>
      </c>
      <c r="P89" s="59">
        <f t="shared" si="15"/>
        <v>50.84</v>
      </c>
      <c r="Q89" s="58">
        <f t="shared" si="10"/>
        <v>1.2713701880360759E-5</v>
      </c>
      <c r="S89" s="59">
        <v>0</v>
      </c>
      <c r="T89" s="59">
        <v>1.95</v>
      </c>
      <c r="U89" s="59">
        <v>1.95</v>
      </c>
      <c r="V89" s="59">
        <v>0</v>
      </c>
      <c r="W89" s="59">
        <v>61.97</v>
      </c>
      <c r="X89" s="59">
        <v>61.97</v>
      </c>
      <c r="Y89" s="91">
        <f t="shared" si="11"/>
        <v>-11.129999999999995</v>
      </c>
    </row>
    <row r="90" spans="1:25" s="50" customFormat="1" x14ac:dyDescent="0.25">
      <c r="A90" s="52" t="s">
        <v>2017</v>
      </c>
      <c r="B90" s="3" t="s">
        <v>157</v>
      </c>
      <c r="C90" s="46">
        <v>41002</v>
      </c>
      <c r="D90" s="47" t="s">
        <v>1490</v>
      </c>
      <c r="E90" s="48" t="s">
        <v>57</v>
      </c>
      <c r="F90" s="46" t="s">
        <v>11</v>
      </c>
      <c r="G90" s="59">
        <v>272.61</v>
      </c>
      <c r="H90" s="59">
        <v>272.61</v>
      </c>
      <c r="I90" s="66">
        <v>5.33</v>
      </c>
      <c r="J90" s="59">
        <v>4.3899999999999997</v>
      </c>
      <c r="K90" s="66">
        <v>0</v>
      </c>
      <c r="L90" s="59">
        <v>0</v>
      </c>
      <c r="M90" s="59">
        <f t="shared" si="12"/>
        <v>4.3899999999999997</v>
      </c>
      <c r="N90" s="59">
        <f t="shared" si="13"/>
        <v>1196.75</v>
      </c>
      <c r="O90" s="59">
        <f t="shared" si="14"/>
        <v>0</v>
      </c>
      <c r="P90" s="59">
        <f t="shared" si="15"/>
        <v>1196.75</v>
      </c>
      <c r="Q90" s="58">
        <f t="shared" si="10"/>
        <v>2.9927464054527414E-4</v>
      </c>
      <c r="S90" s="59">
        <v>5.33</v>
      </c>
      <c r="T90" s="59">
        <v>0</v>
      </c>
      <c r="U90" s="59">
        <v>5.33</v>
      </c>
      <c r="V90" s="59">
        <v>1453.01</v>
      </c>
      <c r="W90" s="59">
        <v>0</v>
      </c>
      <c r="X90" s="59">
        <v>1453.01</v>
      </c>
      <c r="Y90" s="91">
        <f t="shared" si="11"/>
        <v>-256.26</v>
      </c>
    </row>
    <row r="91" spans="1:25" s="50" customFormat="1" ht="24" x14ac:dyDescent="0.25">
      <c r="A91" s="52" t="s">
        <v>2018</v>
      </c>
      <c r="B91" s="3" t="s">
        <v>158</v>
      </c>
      <c r="C91" s="46">
        <v>41140</v>
      </c>
      <c r="D91" s="47" t="s">
        <v>1490</v>
      </c>
      <c r="E91" s="48" t="s">
        <v>1502</v>
      </c>
      <c r="F91" s="46" t="s">
        <v>11</v>
      </c>
      <c r="G91" s="59">
        <v>272.61</v>
      </c>
      <c r="H91" s="59">
        <v>272.61</v>
      </c>
      <c r="I91" s="66">
        <v>2.71</v>
      </c>
      <c r="J91" s="59">
        <v>2.23</v>
      </c>
      <c r="K91" s="66">
        <v>0</v>
      </c>
      <c r="L91" s="59">
        <v>0</v>
      </c>
      <c r="M91" s="59">
        <f t="shared" si="12"/>
        <v>2.23</v>
      </c>
      <c r="N91" s="59">
        <f t="shared" si="13"/>
        <v>607.91999999999996</v>
      </c>
      <c r="O91" s="59">
        <f t="shared" si="14"/>
        <v>0</v>
      </c>
      <c r="P91" s="59">
        <f t="shared" si="15"/>
        <v>607.91999999999996</v>
      </c>
      <c r="Q91" s="58">
        <f t="shared" si="10"/>
        <v>1.5202426528538378E-4</v>
      </c>
      <c r="S91" s="59">
        <v>2.71</v>
      </c>
      <c r="T91" s="59">
        <v>0</v>
      </c>
      <c r="U91" s="59">
        <v>2.71</v>
      </c>
      <c r="V91" s="59">
        <v>738.77</v>
      </c>
      <c r="W91" s="59">
        <v>0</v>
      </c>
      <c r="X91" s="59">
        <v>738.77</v>
      </c>
      <c r="Y91" s="91">
        <f t="shared" si="11"/>
        <v>-130.85000000000002</v>
      </c>
    </row>
    <row r="92" spans="1:25" s="50" customFormat="1" x14ac:dyDescent="0.25">
      <c r="A92" s="52" t="s">
        <v>2019</v>
      </c>
      <c r="B92" s="44" t="s">
        <v>159</v>
      </c>
      <c r="C92" s="62"/>
      <c r="D92" s="62"/>
      <c r="E92" s="87" t="s">
        <v>160</v>
      </c>
      <c r="F92" s="62"/>
      <c r="G92" s="60"/>
      <c r="H92" s="60"/>
      <c r="I92" s="66"/>
      <c r="J92" s="60"/>
      <c r="K92" s="66"/>
      <c r="L92" s="60"/>
      <c r="M92" s="60"/>
      <c r="N92" s="60"/>
      <c r="O92" s="60"/>
      <c r="P92" s="61">
        <f>SUM(P93:P98)</f>
        <v>44197.099999999991</v>
      </c>
      <c r="Q92" s="57">
        <f t="shared" si="10"/>
        <v>1.1052493182071053E-2</v>
      </c>
      <c r="S92" s="60"/>
      <c r="T92" s="60"/>
      <c r="U92" s="60"/>
      <c r="V92" s="60"/>
      <c r="W92" s="60"/>
      <c r="X92" s="61">
        <v>53555.46</v>
      </c>
      <c r="Y92" s="91">
        <f t="shared" si="11"/>
        <v>-9358.3600000000079</v>
      </c>
    </row>
    <row r="93" spans="1:25" s="50" customFormat="1" x14ac:dyDescent="0.25">
      <c r="A93" s="52" t="s">
        <v>2020</v>
      </c>
      <c r="B93" s="3" t="s">
        <v>161</v>
      </c>
      <c r="C93" s="46">
        <v>50201</v>
      </c>
      <c r="D93" s="47" t="s">
        <v>1490</v>
      </c>
      <c r="E93" s="48" t="s">
        <v>162</v>
      </c>
      <c r="F93" s="46" t="s">
        <v>7</v>
      </c>
      <c r="G93" s="59">
        <v>9.36</v>
      </c>
      <c r="H93" s="59">
        <v>9.36</v>
      </c>
      <c r="I93" s="66">
        <v>284.56</v>
      </c>
      <c r="J93" s="59">
        <v>234.84</v>
      </c>
      <c r="K93" s="66">
        <v>413.05</v>
      </c>
      <c r="L93" s="59">
        <v>340.89</v>
      </c>
      <c r="M93" s="59">
        <f t="shared" ref="M93:M98" si="16">L93+J93</f>
        <v>575.73</v>
      </c>
      <c r="N93" s="59">
        <f t="shared" ref="N93:N98" si="17">TRUNC(J93*H93,2)</f>
        <v>2198.1</v>
      </c>
      <c r="O93" s="59">
        <f t="shared" ref="O93:O98" si="18">TRUNC(L93*H93,2)</f>
        <v>3190.73</v>
      </c>
      <c r="P93" s="59">
        <f t="shared" ref="P93:P98" si="19">TRUNC(((J93*H93)+(L93*H93)),2)</f>
        <v>5388.83</v>
      </c>
      <c r="Q93" s="58">
        <f t="shared" si="10"/>
        <v>1.3475998840272317E-3</v>
      </c>
      <c r="S93" s="59">
        <v>284.56</v>
      </c>
      <c r="T93" s="59">
        <v>413.05</v>
      </c>
      <c r="U93" s="59">
        <v>697.61</v>
      </c>
      <c r="V93" s="59">
        <v>2663.48</v>
      </c>
      <c r="W93" s="59">
        <v>3866.14</v>
      </c>
      <c r="X93" s="59">
        <v>6529.62</v>
      </c>
      <c r="Y93" s="91">
        <f t="shared" si="11"/>
        <v>-1140.79</v>
      </c>
    </row>
    <row r="94" spans="1:25" s="50" customFormat="1" ht="36" x14ac:dyDescent="0.25">
      <c r="A94" s="52" t="s">
        <v>2021</v>
      </c>
      <c r="B94" s="48" t="s">
        <v>1531</v>
      </c>
      <c r="C94" s="47" t="s">
        <v>1532</v>
      </c>
      <c r="D94" s="47" t="s">
        <v>103</v>
      </c>
      <c r="E94" s="48" t="s">
        <v>1533</v>
      </c>
      <c r="F94" s="47" t="s">
        <v>7</v>
      </c>
      <c r="G94" s="59">
        <v>1.23</v>
      </c>
      <c r="H94" s="59">
        <v>1.23</v>
      </c>
      <c r="I94" s="66">
        <v>311.43</v>
      </c>
      <c r="J94" s="59">
        <v>257.02</v>
      </c>
      <c r="K94" s="66">
        <v>667.55</v>
      </c>
      <c r="L94" s="59">
        <v>550.91999999999996</v>
      </c>
      <c r="M94" s="59">
        <f t="shared" si="16"/>
        <v>807.93999999999994</v>
      </c>
      <c r="N94" s="59">
        <f t="shared" si="17"/>
        <v>316.13</v>
      </c>
      <c r="O94" s="59">
        <f t="shared" si="18"/>
        <v>677.63</v>
      </c>
      <c r="P94" s="59">
        <f t="shared" si="19"/>
        <v>993.76</v>
      </c>
      <c r="Q94" s="58">
        <f t="shared" si="10"/>
        <v>2.4851235996513192E-4</v>
      </c>
      <c r="S94" s="59">
        <v>311.43</v>
      </c>
      <c r="T94" s="59">
        <v>667.55</v>
      </c>
      <c r="U94" s="59">
        <v>978.98</v>
      </c>
      <c r="V94" s="59">
        <v>383.05</v>
      </c>
      <c r="W94" s="59">
        <v>821.09</v>
      </c>
      <c r="X94" s="59">
        <v>1204.1400000000001</v>
      </c>
      <c r="Y94" s="91">
        <f t="shared" si="11"/>
        <v>-210.38000000000011</v>
      </c>
    </row>
    <row r="95" spans="1:25" s="50" customFormat="1" ht="36" x14ac:dyDescent="0.25">
      <c r="A95" s="52" t="s">
        <v>2022</v>
      </c>
      <c r="B95" s="48" t="s">
        <v>1534</v>
      </c>
      <c r="C95" s="47" t="s">
        <v>1535</v>
      </c>
      <c r="D95" s="47" t="s">
        <v>103</v>
      </c>
      <c r="E95" s="48" t="s">
        <v>1536</v>
      </c>
      <c r="F95" s="47" t="s">
        <v>11</v>
      </c>
      <c r="G95" s="59">
        <v>44.43</v>
      </c>
      <c r="H95" s="59">
        <v>44.43</v>
      </c>
      <c r="I95" s="66">
        <v>42.07</v>
      </c>
      <c r="J95" s="59">
        <v>34.72</v>
      </c>
      <c r="K95" s="66">
        <v>111.43</v>
      </c>
      <c r="L95" s="59">
        <v>91.96</v>
      </c>
      <c r="M95" s="59">
        <f t="shared" si="16"/>
        <v>126.67999999999999</v>
      </c>
      <c r="N95" s="59">
        <f t="shared" si="17"/>
        <v>1542.6</v>
      </c>
      <c r="O95" s="59">
        <f t="shared" si="18"/>
        <v>4085.78</v>
      </c>
      <c r="P95" s="59">
        <f t="shared" si="19"/>
        <v>5628.39</v>
      </c>
      <c r="Q95" s="58">
        <f t="shared" si="10"/>
        <v>1.4075073274272952E-3</v>
      </c>
      <c r="S95" s="59">
        <v>42.07</v>
      </c>
      <c r="T95" s="59">
        <v>111.43</v>
      </c>
      <c r="U95" s="59">
        <v>153.5</v>
      </c>
      <c r="V95" s="59">
        <v>1869.17</v>
      </c>
      <c r="W95" s="59">
        <v>4950.83</v>
      </c>
      <c r="X95" s="59">
        <v>6820</v>
      </c>
      <c r="Y95" s="91">
        <f t="shared" si="11"/>
        <v>-1191.6099999999997</v>
      </c>
    </row>
    <row r="96" spans="1:25" s="50" customFormat="1" ht="24" x14ac:dyDescent="0.25">
      <c r="A96" s="52" t="s">
        <v>2023</v>
      </c>
      <c r="B96" s="3" t="s">
        <v>163</v>
      </c>
      <c r="C96" s="46">
        <v>100201</v>
      </c>
      <c r="D96" s="47" t="s">
        <v>1490</v>
      </c>
      <c r="E96" s="48" t="s">
        <v>1537</v>
      </c>
      <c r="F96" s="46" t="s">
        <v>11</v>
      </c>
      <c r="G96" s="59">
        <v>62.32</v>
      </c>
      <c r="H96" s="59">
        <v>62.32</v>
      </c>
      <c r="I96" s="66">
        <v>28.47</v>
      </c>
      <c r="J96" s="59">
        <v>23.49</v>
      </c>
      <c r="K96" s="66">
        <v>22.8</v>
      </c>
      <c r="L96" s="59">
        <v>18.809999999999999</v>
      </c>
      <c r="M96" s="59">
        <f t="shared" si="16"/>
        <v>42.3</v>
      </c>
      <c r="N96" s="59">
        <f t="shared" si="17"/>
        <v>1463.89</v>
      </c>
      <c r="O96" s="59">
        <f t="shared" si="18"/>
        <v>1172.23</v>
      </c>
      <c r="P96" s="59">
        <f t="shared" si="19"/>
        <v>2636.13</v>
      </c>
      <c r="Q96" s="58">
        <f t="shared" si="10"/>
        <v>6.592244480305941E-4</v>
      </c>
      <c r="S96" s="59">
        <v>28.47</v>
      </c>
      <c r="T96" s="59">
        <v>22.8</v>
      </c>
      <c r="U96" s="59">
        <v>51.27</v>
      </c>
      <c r="V96" s="59">
        <v>1774.25</v>
      </c>
      <c r="W96" s="59">
        <v>1420.89</v>
      </c>
      <c r="X96" s="59">
        <v>3195.14</v>
      </c>
      <c r="Y96" s="91">
        <f t="shared" si="11"/>
        <v>-559.00999999999976</v>
      </c>
    </row>
    <row r="97" spans="1:25" s="50" customFormat="1" x14ac:dyDescent="0.25">
      <c r="A97" s="52" t="s">
        <v>2024</v>
      </c>
      <c r="B97" s="3" t="s">
        <v>164</v>
      </c>
      <c r="C97" s="46">
        <v>100320</v>
      </c>
      <c r="D97" s="47" t="s">
        <v>1490</v>
      </c>
      <c r="E97" s="48" t="s">
        <v>165</v>
      </c>
      <c r="F97" s="46" t="s">
        <v>11</v>
      </c>
      <c r="G97" s="59">
        <v>55.99</v>
      </c>
      <c r="H97" s="59">
        <v>55.99</v>
      </c>
      <c r="I97" s="66">
        <v>58.77</v>
      </c>
      <c r="J97" s="59">
        <v>48.5</v>
      </c>
      <c r="K97" s="66">
        <v>387.38</v>
      </c>
      <c r="L97" s="59">
        <v>319.7</v>
      </c>
      <c r="M97" s="59">
        <f t="shared" si="16"/>
        <v>368.2</v>
      </c>
      <c r="N97" s="59">
        <f t="shared" si="17"/>
        <v>2715.51</v>
      </c>
      <c r="O97" s="59">
        <f t="shared" si="18"/>
        <v>17900</v>
      </c>
      <c r="P97" s="59">
        <f t="shared" si="19"/>
        <v>20615.509999999998</v>
      </c>
      <c r="Q97" s="58">
        <f t="shared" si="10"/>
        <v>5.1553786044767113E-3</v>
      </c>
      <c r="S97" s="59">
        <v>58.77</v>
      </c>
      <c r="T97" s="59">
        <v>387.38</v>
      </c>
      <c r="U97" s="59">
        <v>446.15</v>
      </c>
      <c r="V97" s="59">
        <v>3290.53</v>
      </c>
      <c r="W97" s="59">
        <v>21689.4</v>
      </c>
      <c r="X97" s="59">
        <v>24979.93</v>
      </c>
      <c r="Y97" s="91">
        <f t="shared" si="11"/>
        <v>-4364.4200000000019</v>
      </c>
    </row>
    <row r="98" spans="1:25" s="50" customFormat="1" ht="36" x14ac:dyDescent="0.25">
      <c r="A98" s="52" t="s">
        <v>2025</v>
      </c>
      <c r="B98" s="48" t="s">
        <v>1538</v>
      </c>
      <c r="C98" s="47" t="s">
        <v>1539</v>
      </c>
      <c r="D98" s="47" t="s">
        <v>103</v>
      </c>
      <c r="E98" s="48" t="s">
        <v>1540</v>
      </c>
      <c r="F98" s="47" t="s">
        <v>11</v>
      </c>
      <c r="G98" s="59">
        <v>71.89</v>
      </c>
      <c r="H98" s="59">
        <v>71.89</v>
      </c>
      <c r="I98" s="66">
        <v>17.670000000000002</v>
      </c>
      <c r="J98" s="59">
        <v>14.58</v>
      </c>
      <c r="K98" s="66">
        <v>132.93</v>
      </c>
      <c r="L98" s="59">
        <v>109.7</v>
      </c>
      <c r="M98" s="59">
        <f t="shared" si="16"/>
        <v>124.28</v>
      </c>
      <c r="N98" s="59">
        <f t="shared" si="17"/>
        <v>1048.1500000000001</v>
      </c>
      <c r="O98" s="59">
        <f t="shared" si="18"/>
        <v>7886.33</v>
      </c>
      <c r="P98" s="59">
        <f t="shared" si="19"/>
        <v>8934.48</v>
      </c>
      <c r="Q98" s="58">
        <f t="shared" si="10"/>
        <v>2.2342705581440908E-3</v>
      </c>
      <c r="S98" s="59">
        <v>17.670000000000002</v>
      </c>
      <c r="T98" s="59">
        <v>132.93</v>
      </c>
      <c r="U98" s="59">
        <v>150.6</v>
      </c>
      <c r="V98" s="59">
        <v>1270.29</v>
      </c>
      <c r="W98" s="59">
        <v>9556.34</v>
      </c>
      <c r="X98" s="59">
        <v>10826.63</v>
      </c>
      <c r="Y98" s="91">
        <f t="shared" si="11"/>
        <v>-1892.1499999999996</v>
      </c>
    </row>
    <row r="99" spans="1:25" s="50" customFormat="1" x14ac:dyDescent="0.25">
      <c r="A99" s="52" t="s">
        <v>2026</v>
      </c>
      <c r="B99" s="44" t="s">
        <v>166</v>
      </c>
      <c r="C99" s="62"/>
      <c r="D99" s="62"/>
      <c r="E99" s="87" t="s">
        <v>167</v>
      </c>
      <c r="F99" s="62"/>
      <c r="G99" s="60"/>
      <c r="H99" s="60"/>
      <c r="I99" s="66"/>
      <c r="J99" s="60"/>
      <c r="K99" s="66"/>
      <c r="L99" s="60"/>
      <c r="M99" s="60"/>
      <c r="N99" s="60"/>
      <c r="O99" s="60"/>
      <c r="P99" s="61">
        <f>P100</f>
        <v>48177.24</v>
      </c>
      <c r="Q99" s="57">
        <f t="shared" si="10"/>
        <v>1.2047817993284648E-2</v>
      </c>
      <c r="S99" s="60"/>
      <c r="T99" s="60"/>
      <c r="U99" s="60"/>
      <c r="V99" s="60"/>
      <c r="W99" s="60"/>
      <c r="X99" s="61">
        <v>58397.42</v>
      </c>
      <c r="Y99" s="91">
        <f t="shared" si="11"/>
        <v>-10220.18</v>
      </c>
    </row>
    <row r="100" spans="1:25" s="50" customFormat="1" ht="24" x14ac:dyDescent="0.25">
      <c r="A100" s="52" t="s">
        <v>2027</v>
      </c>
      <c r="B100" s="3" t="s">
        <v>168</v>
      </c>
      <c r="C100" s="46">
        <v>98557</v>
      </c>
      <c r="D100" s="46" t="s">
        <v>103</v>
      </c>
      <c r="E100" s="48" t="s">
        <v>1541</v>
      </c>
      <c r="F100" s="46" t="s">
        <v>11</v>
      </c>
      <c r="G100" s="59">
        <v>1249.4100000000001</v>
      </c>
      <c r="H100" s="59">
        <v>1249.4100000000001</v>
      </c>
      <c r="I100" s="66">
        <v>10.78</v>
      </c>
      <c r="J100" s="59">
        <v>8.89</v>
      </c>
      <c r="K100" s="66">
        <v>35.96</v>
      </c>
      <c r="L100" s="59">
        <v>29.67</v>
      </c>
      <c r="M100" s="59">
        <f>L100+J100</f>
        <v>38.56</v>
      </c>
      <c r="N100" s="59">
        <f>TRUNC(J100*H100,2)</f>
        <v>11107.25</v>
      </c>
      <c r="O100" s="59">
        <f>TRUNC(L100*H100,2)</f>
        <v>37069.99</v>
      </c>
      <c r="P100" s="59">
        <f>TRUNC(((J100*H100)+(L100*H100)),2)</f>
        <v>48177.24</v>
      </c>
      <c r="Q100" s="58">
        <f t="shared" si="10"/>
        <v>1.2047817993284648E-2</v>
      </c>
      <c r="S100" s="59">
        <v>10.78</v>
      </c>
      <c r="T100" s="59">
        <v>35.96</v>
      </c>
      <c r="U100" s="59">
        <v>46.74</v>
      </c>
      <c r="V100" s="59">
        <v>13468.63</v>
      </c>
      <c r="W100" s="59">
        <v>44928.79</v>
      </c>
      <c r="X100" s="59">
        <v>58397.42</v>
      </c>
      <c r="Y100" s="91">
        <f t="shared" si="11"/>
        <v>-10220.18</v>
      </c>
    </row>
    <row r="101" spans="1:25" s="50" customFormat="1" x14ac:dyDescent="0.25">
      <c r="A101" s="52" t="s">
        <v>2031</v>
      </c>
      <c r="B101" s="44" t="s">
        <v>169</v>
      </c>
      <c r="C101" s="62"/>
      <c r="D101" s="62"/>
      <c r="E101" s="87" t="s">
        <v>170</v>
      </c>
      <c r="F101" s="62"/>
      <c r="G101" s="60"/>
      <c r="H101" s="60"/>
      <c r="I101" s="66"/>
      <c r="J101" s="60"/>
      <c r="K101" s="66"/>
      <c r="L101" s="60"/>
      <c r="M101" s="60"/>
      <c r="N101" s="60"/>
      <c r="O101" s="60"/>
      <c r="P101" s="61">
        <f>SUM(P102:P106)</f>
        <v>463917.44999999995</v>
      </c>
      <c r="Q101" s="57">
        <f t="shared" si="10"/>
        <v>0.116013142336687</v>
      </c>
      <c r="S101" s="60"/>
      <c r="T101" s="60"/>
      <c r="U101" s="60"/>
      <c r="V101" s="60"/>
      <c r="W101" s="60"/>
      <c r="X101" s="61">
        <v>562163.76</v>
      </c>
      <c r="Y101" s="91">
        <f t="shared" si="11"/>
        <v>-98246.310000000056</v>
      </c>
    </row>
    <row r="102" spans="1:25" s="50" customFormat="1" ht="24" x14ac:dyDescent="0.25">
      <c r="A102" s="52" t="s">
        <v>2032</v>
      </c>
      <c r="B102" s="3" t="s">
        <v>171</v>
      </c>
      <c r="C102" s="46">
        <v>94216</v>
      </c>
      <c r="D102" s="46" t="s">
        <v>103</v>
      </c>
      <c r="E102" s="48" t="s">
        <v>1542</v>
      </c>
      <c r="F102" s="46" t="s">
        <v>11</v>
      </c>
      <c r="G102" s="59">
        <v>1921.57</v>
      </c>
      <c r="H102" s="59">
        <v>1921.57</v>
      </c>
      <c r="I102" s="66">
        <v>2.1</v>
      </c>
      <c r="J102" s="59">
        <v>1.73</v>
      </c>
      <c r="K102" s="66">
        <v>217.25</v>
      </c>
      <c r="L102" s="59">
        <v>179.29</v>
      </c>
      <c r="M102" s="59">
        <f>L102+J102</f>
        <v>181.01999999999998</v>
      </c>
      <c r="N102" s="59">
        <f>TRUNC(J102*H102,2)</f>
        <v>3324.31</v>
      </c>
      <c r="O102" s="59">
        <f>TRUNC(L102*H102,2)</f>
        <v>344518.28</v>
      </c>
      <c r="P102" s="59">
        <f>TRUNC(((J102*H102)+(L102*H102)),2)</f>
        <v>347842.6</v>
      </c>
      <c r="Q102" s="58">
        <f t="shared" si="10"/>
        <v>8.6985977924657246E-2</v>
      </c>
      <c r="S102" s="59">
        <v>2.1</v>
      </c>
      <c r="T102" s="59">
        <v>217.25</v>
      </c>
      <c r="U102" s="59">
        <v>219.35</v>
      </c>
      <c r="V102" s="59">
        <v>4035.29</v>
      </c>
      <c r="W102" s="59">
        <v>417461.08</v>
      </c>
      <c r="X102" s="59">
        <v>421496.37</v>
      </c>
      <c r="Y102" s="91">
        <f t="shared" si="11"/>
        <v>-73653.770000000019</v>
      </c>
    </row>
    <row r="103" spans="1:25" s="50" customFormat="1" ht="24" x14ac:dyDescent="0.25">
      <c r="A103" s="52" t="s">
        <v>2033</v>
      </c>
      <c r="B103" s="3" t="s">
        <v>172</v>
      </c>
      <c r="C103" s="46">
        <v>160966</v>
      </c>
      <c r="D103" s="47" t="s">
        <v>1490</v>
      </c>
      <c r="E103" s="48" t="s">
        <v>1543</v>
      </c>
      <c r="F103" s="46" t="s">
        <v>11</v>
      </c>
      <c r="G103" s="59">
        <v>579.91999999999996</v>
      </c>
      <c r="H103" s="59">
        <v>579.91999999999996</v>
      </c>
      <c r="I103" s="66">
        <v>5.98</v>
      </c>
      <c r="J103" s="59">
        <v>4.93</v>
      </c>
      <c r="K103" s="66">
        <v>75.52</v>
      </c>
      <c r="L103" s="59">
        <v>62.32</v>
      </c>
      <c r="M103" s="59">
        <f>L103+J103</f>
        <v>67.25</v>
      </c>
      <c r="N103" s="59">
        <f>TRUNC(J103*H103,2)</f>
        <v>2859</v>
      </c>
      <c r="O103" s="59">
        <f>TRUNC(L103*H103,2)</f>
        <v>36140.61</v>
      </c>
      <c r="P103" s="59">
        <f>TRUNC(((J103*H103)+(L103*H103)),2)</f>
        <v>38999.620000000003</v>
      </c>
      <c r="Q103" s="58">
        <f t="shared" si="10"/>
        <v>9.7527447310652056E-3</v>
      </c>
      <c r="S103" s="59">
        <v>5.98</v>
      </c>
      <c r="T103" s="59">
        <v>75.52</v>
      </c>
      <c r="U103" s="59">
        <v>81.5</v>
      </c>
      <c r="V103" s="59">
        <v>3467.92</v>
      </c>
      <c r="W103" s="59">
        <v>43795.56</v>
      </c>
      <c r="X103" s="59">
        <v>47263.48</v>
      </c>
      <c r="Y103" s="91">
        <f t="shared" si="11"/>
        <v>-8263.86</v>
      </c>
    </row>
    <row r="104" spans="1:25" s="50" customFormat="1" ht="24" x14ac:dyDescent="0.25">
      <c r="A104" s="52" t="s">
        <v>2034</v>
      </c>
      <c r="B104" s="3" t="s">
        <v>173</v>
      </c>
      <c r="C104" s="46">
        <v>160967</v>
      </c>
      <c r="D104" s="47" t="s">
        <v>1490</v>
      </c>
      <c r="E104" s="48" t="s">
        <v>1544</v>
      </c>
      <c r="F104" s="46" t="s">
        <v>11</v>
      </c>
      <c r="G104" s="59">
        <v>994.84</v>
      </c>
      <c r="H104" s="59">
        <v>994.84</v>
      </c>
      <c r="I104" s="66">
        <v>5.98</v>
      </c>
      <c r="J104" s="59">
        <v>4.93</v>
      </c>
      <c r="K104" s="66">
        <v>75.95</v>
      </c>
      <c r="L104" s="59">
        <v>62.68</v>
      </c>
      <c r="M104" s="59">
        <f>L104+J104</f>
        <v>67.61</v>
      </c>
      <c r="N104" s="59">
        <f>TRUNC(J104*H104,2)</f>
        <v>4904.5600000000004</v>
      </c>
      <c r="O104" s="59">
        <f>TRUNC(L104*H104,2)</f>
        <v>62356.57</v>
      </c>
      <c r="P104" s="59">
        <f>TRUNC(((J104*H104)+(L104*H104)),2)</f>
        <v>67261.13</v>
      </c>
      <c r="Q104" s="58">
        <f t="shared" si="10"/>
        <v>1.682018007388256E-2</v>
      </c>
      <c r="S104" s="59">
        <v>5.98</v>
      </c>
      <c r="T104" s="59">
        <v>75.95</v>
      </c>
      <c r="U104" s="59">
        <v>81.93</v>
      </c>
      <c r="V104" s="59">
        <v>5949.14</v>
      </c>
      <c r="W104" s="59">
        <v>75558.100000000006</v>
      </c>
      <c r="X104" s="59">
        <v>81507.240000000005</v>
      </c>
      <c r="Y104" s="91">
        <f t="shared" si="11"/>
        <v>-14246.11</v>
      </c>
    </row>
    <row r="105" spans="1:25" s="50" customFormat="1" x14ac:dyDescent="0.25">
      <c r="A105" s="52" t="s">
        <v>2035</v>
      </c>
      <c r="B105" s="3" t="s">
        <v>174</v>
      </c>
      <c r="C105" s="46">
        <v>160965</v>
      </c>
      <c r="D105" s="47" t="s">
        <v>1490</v>
      </c>
      <c r="E105" s="48" t="s">
        <v>175</v>
      </c>
      <c r="F105" s="46" t="s">
        <v>61</v>
      </c>
      <c r="G105" s="59">
        <v>44.91</v>
      </c>
      <c r="H105" s="59">
        <v>44.91</v>
      </c>
      <c r="I105" s="66">
        <v>2.98</v>
      </c>
      <c r="J105" s="59">
        <v>2.4500000000000002</v>
      </c>
      <c r="K105" s="66">
        <v>46.7</v>
      </c>
      <c r="L105" s="59">
        <v>38.54</v>
      </c>
      <c r="M105" s="59">
        <f>L105+J105</f>
        <v>40.99</v>
      </c>
      <c r="N105" s="59">
        <f>TRUNC(J105*H105,2)</f>
        <v>110.02</v>
      </c>
      <c r="O105" s="59">
        <f>TRUNC(L105*H105,2)</f>
        <v>1730.83</v>
      </c>
      <c r="P105" s="59">
        <f>TRUNC(((J105*H105)+(L105*H105)),2)</f>
        <v>1840.86</v>
      </c>
      <c r="Q105" s="58">
        <f t="shared" si="10"/>
        <v>4.6034904098113497E-4</v>
      </c>
      <c r="S105" s="59">
        <v>2.98</v>
      </c>
      <c r="T105" s="59">
        <v>46.7</v>
      </c>
      <c r="U105" s="59">
        <v>49.68</v>
      </c>
      <c r="V105" s="59">
        <v>133.83000000000001</v>
      </c>
      <c r="W105" s="59">
        <v>2097.29</v>
      </c>
      <c r="X105" s="59">
        <v>2231.12</v>
      </c>
      <c r="Y105" s="91">
        <f t="shared" si="11"/>
        <v>-390.26</v>
      </c>
    </row>
    <row r="106" spans="1:25" s="50" customFormat="1" x14ac:dyDescent="0.25">
      <c r="A106" s="52" t="s">
        <v>2036</v>
      </c>
      <c r="B106" s="3" t="s">
        <v>176</v>
      </c>
      <c r="C106" s="46">
        <v>160964</v>
      </c>
      <c r="D106" s="47" t="s">
        <v>1490</v>
      </c>
      <c r="E106" s="48" t="s">
        <v>177</v>
      </c>
      <c r="F106" s="46" t="s">
        <v>61</v>
      </c>
      <c r="G106" s="59">
        <v>197.7</v>
      </c>
      <c r="H106" s="59">
        <v>197.7</v>
      </c>
      <c r="I106" s="66">
        <v>2.98</v>
      </c>
      <c r="J106" s="59">
        <v>2.4500000000000002</v>
      </c>
      <c r="K106" s="66">
        <v>45.91</v>
      </c>
      <c r="L106" s="59">
        <v>37.880000000000003</v>
      </c>
      <c r="M106" s="59">
        <f>L106+J106</f>
        <v>40.330000000000005</v>
      </c>
      <c r="N106" s="59">
        <f>TRUNC(J106*H106,2)</f>
        <v>484.36</v>
      </c>
      <c r="O106" s="59">
        <f>TRUNC(L106*H106,2)</f>
        <v>7488.87</v>
      </c>
      <c r="P106" s="59">
        <f>TRUNC(((J106*H106)+(L106*H106)),2)</f>
        <v>7973.24</v>
      </c>
      <c r="Q106" s="58">
        <f t="shared" si="10"/>
        <v>1.9938905661008575E-3</v>
      </c>
      <c r="S106" s="59">
        <v>2.98</v>
      </c>
      <c r="T106" s="59">
        <v>45.91</v>
      </c>
      <c r="U106" s="59">
        <v>48.89</v>
      </c>
      <c r="V106" s="59">
        <v>589.14</v>
      </c>
      <c r="W106" s="59">
        <v>9076.41</v>
      </c>
      <c r="X106" s="59">
        <v>9665.5499999999993</v>
      </c>
      <c r="Y106" s="91">
        <f t="shared" si="11"/>
        <v>-1692.3099999999995</v>
      </c>
    </row>
    <row r="107" spans="1:25" s="50" customFormat="1" x14ac:dyDescent="0.25">
      <c r="A107" s="52" t="s">
        <v>2037</v>
      </c>
      <c r="B107" s="44" t="s">
        <v>178</v>
      </c>
      <c r="C107" s="62"/>
      <c r="D107" s="62"/>
      <c r="E107" s="87" t="s">
        <v>62</v>
      </c>
      <c r="F107" s="62"/>
      <c r="G107" s="60"/>
      <c r="H107" s="60"/>
      <c r="I107" s="66"/>
      <c r="J107" s="60"/>
      <c r="K107" s="66"/>
      <c r="L107" s="60"/>
      <c r="M107" s="60"/>
      <c r="N107" s="60"/>
      <c r="O107" s="60"/>
      <c r="P107" s="61">
        <f>SUM(P108:P112)</f>
        <v>13091.41</v>
      </c>
      <c r="Q107" s="57">
        <f t="shared" si="10"/>
        <v>3.2738057422024708E-3</v>
      </c>
      <c r="S107" s="60"/>
      <c r="T107" s="60"/>
      <c r="U107" s="60"/>
      <c r="V107" s="60"/>
      <c r="W107" s="60"/>
      <c r="X107" s="61">
        <v>15870.81</v>
      </c>
      <c r="Y107" s="91">
        <f t="shared" si="11"/>
        <v>-2779.3999999999996</v>
      </c>
    </row>
    <row r="108" spans="1:25" s="50" customFormat="1" x14ac:dyDescent="0.25">
      <c r="A108" s="52" t="s">
        <v>2038</v>
      </c>
      <c r="B108" s="3" t="s">
        <v>179</v>
      </c>
      <c r="C108" s="46">
        <v>200101</v>
      </c>
      <c r="D108" s="47" t="s">
        <v>1490</v>
      </c>
      <c r="E108" s="48" t="s">
        <v>66</v>
      </c>
      <c r="F108" s="46" t="s">
        <v>11</v>
      </c>
      <c r="G108" s="59">
        <v>229.94</v>
      </c>
      <c r="H108" s="59">
        <v>229.94</v>
      </c>
      <c r="I108" s="66">
        <v>3.45</v>
      </c>
      <c r="J108" s="59">
        <v>2.84</v>
      </c>
      <c r="K108" s="66">
        <v>2.33</v>
      </c>
      <c r="L108" s="59">
        <v>1.92</v>
      </c>
      <c r="M108" s="59">
        <f>L108+J108</f>
        <v>4.76</v>
      </c>
      <c r="N108" s="59">
        <f>TRUNC(J108*H108,2)</f>
        <v>653.02</v>
      </c>
      <c r="O108" s="59">
        <f>TRUNC(L108*H108,2)</f>
        <v>441.48</v>
      </c>
      <c r="P108" s="59">
        <f>TRUNC(((J108*H108)+(L108*H108)),2)</f>
        <v>1094.51</v>
      </c>
      <c r="Q108" s="58">
        <f t="shared" si="10"/>
        <v>2.7370719600852976E-4</v>
      </c>
      <c r="S108" s="59">
        <v>3.45</v>
      </c>
      <c r="T108" s="59">
        <v>2.33</v>
      </c>
      <c r="U108" s="59">
        <v>5.78</v>
      </c>
      <c r="V108" s="59">
        <v>793.29</v>
      </c>
      <c r="W108" s="59">
        <v>535.76</v>
      </c>
      <c r="X108" s="59">
        <v>1329.05</v>
      </c>
      <c r="Y108" s="91">
        <f t="shared" si="11"/>
        <v>-234.53999999999996</v>
      </c>
    </row>
    <row r="109" spans="1:25" s="50" customFormat="1" ht="36" x14ac:dyDescent="0.25">
      <c r="A109" s="52" t="s">
        <v>2039</v>
      </c>
      <c r="B109" s="48" t="s">
        <v>1545</v>
      </c>
      <c r="C109" s="47" t="s">
        <v>1504</v>
      </c>
      <c r="D109" s="47" t="s">
        <v>103</v>
      </c>
      <c r="E109" s="48" t="s">
        <v>1505</v>
      </c>
      <c r="F109" s="47" t="s">
        <v>11</v>
      </c>
      <c r="G109" s="59">
        <v>137.06</v>
      </c>
      <c r="H109" s="59">
        <v>137.06</v>
      </c>
      <c r="I109" s="66">
        <v>12.86</v>
      </c>
      <c r="J109" s="59">
        <v>10.61</v>
      </c>
      <c r="K109" s="66">
        <v>15.07</v>
      </c>
      <c r="L109" s="59">
        <v>12.43</v>
      </c>
      <c r="M109" s="59">
        <f>L109+J109</f>
        <v>23.04</v>
      </c>
      <c r="N109" s="59">
        <f>TRUNC(J109*H109,2)</f>
        <v>1454.2</v>
      </c>
      <c r="O109" s="59">
        <f>TRUNC(L109*H109,2)</f>
        <v>1703.65</v>
      </c>
      <c r="P109" s="59">
        <f>TRUNC(((J109*H109)+(L109*H109)),2)</f>
        <v>3157.86</v>
      </c>
      <c r="Q109" s="58">
        <f t="shared" si="10"/>
        <v>7.8969493744917435E-4</v>
      </c>
      <c r="S109" s="59">
        <v>12.86</v>
      </c>
      <c r="T109" s="59">
        <v>15.07</v>
      </c>
      <c r="U109" s="59">
        <v>27.93</v>
      </c>
      <c r="V109" s="59">
        <v>1762.59</v>
      </c>
      <c r="W109" s="59">
        <v>2065.4899999999998</v>
      </c>
      <c r="X109" s="59">
        <v>3828.08</v>
      </c>
      <c r="Y109" s="91">
        <f t="shared" si="11"/>
        <v>-670.2199999999998</v>
      </c>
    </row>
    <row r="110" spans="1:25" s="50" customFormat="1" x14ac:dyDescent="0.25">
      <c r="A110" s="52" t="s">
        <v>2040</v>
      </c>
      <c r="B110" s="3" t="s">
        <v>180</v>
      </c>
      <c r="C110" s="46">
        <v>200201</v>
      </c>
      <c r="D110" s="47" t="s">
        <v>1490</v>
      </c>
      <c r="E110" s="48" t="s">
        <v>181</v>
      </c>
      <c r="F110" s="46" t="s">
        <v>11</v>
      </c>
      <c r="G110" s="59">
        <v>92.88</v>
      </c>
      <c r="H110" s="59">
        <v>92.88</v>
      </c>
      <c r="I110" s="66">
        <v>13.86</v>
      </c>
      <c r="J110" s="59">
        <v>11.43</v>
      </c>
      <c r="K110" s="66">
        <v>9.34</v>
      </c>
      <c r="L110" s="59">
        <v>7.7</v>
      </c>
      <c r="M110" s="59">
        <f>L110+J110</f>
        <v>19.13</v>
      </c>
      <c r="N110" s="59">
        <f>TRUNC(J110*H110,2)</f>
        <v>1061.6099999999999</v>
      </c>
      <c r="O110" s="59">
        <f>TRUNC(L110*H110,2)</f>
        <v>715.17</v>
      </c>
      <c r="P110" s="59">
        <f>TRUNC(((J110*H110)+(L110*H110)),2)</f>
        <v>1776.79</v>
      </c>
      <c r="Q110" s="58">
        <f t="shared" si="10"/>
        <v>4.4432687576723427E-4</v>
      </c>
      <c r="S110" s="59">
        <v>13.86</v>
      </c>
      <c r="T110" s="59">
        <v>9.34</v>
      </c>
      <c r="U110" s="59">
        <v>23.2</v>
      </c>
      <c r="V110" s="59">
        <v>1287.31</v>
      </c>
      <c r="W110" s="59">
        <v>867.5</v>
      </c>
      <c r="X110" s="59">
        <v>2154.81</v>
      </c>
      <c r="Y110" s="91">
        <f t="shared" si="11"/>
        <v>-378.02</v>
      </c>
    </row>
    <row r="111" spans="1:25" s="50" customFormat="1" x14ac:dyDescent="0.25">
      <c r="A111" s="52" t="s">
        <v>2041</v>
      </c>
      <c r="B111" s="3" t="s">
        <v>182</v>
      </c>
      <c r="C111" s="46">
        <v>201302</v>
      </c>
      <c r="D111" s="47" t="s">
        <v>1490</v>
      </c>
      <c r="E111" s="48" t="s">
        <v>183</v>
      </c>
      <c r="F111" s="46" t="s">
        <v>11</v>
      </c>
      <c r="G111" s="59">
        <v>92.88</v>
      </c>
      <c r="H111" s="59">
        <v>92.88</v>
      </c>
      <c r="I111" s="66">
        <v>25.6</v>
      </c>
      <c r="J111" s="59">
        <v>21.12</v>
      </c>
      <c r="K111" s="66">
        <v>59.04</v>
      </c>
      <c r="L111" s="59">
        <v>48.72</v>
      </c>
      <c r="M111" s="59">
        <f>L111+J111</f>
        <v>69.84</v>
      </c>
      <c r="N111" s="59">
        <f>TRUNC(J111*H111,2)</f>
        <v>1961.62</v>
      </c>
      <c r="O111" s="59">
        <f>TRUNC(L111*H111,2)</f>
        <v>4525.1099999999997</v>
      </c>
      <c r="P111" s="59">
        <f>TRUNC(((J111*H111)+(L111*H111)),2)</f>
        <v>6486.73</v>
      </c>
      <c r="Q111" s="58">
        <f t="shared" si="10"/>
        <v>1.6221548268763283E-3</v>
      </c>
      <c r="S111" s="59">
        <v>25.6</v>
      </c>
      <c r="T111" s="59">
        <v>59.04</v>
      </c>
      <c r="U111" s="59">
        <v>84.64</v>
      </c>
      <c r="V111" s="59">
        <v>2377.7199999999998</v>
      </c>
      <c r="W111" s="59">
        <v>5483.64</v>
      </c>
      <c r="X111" s="59">
        <v>7861.36</v>
      </c>
      <c r="Y111" s="91">
        <f t="shared" si="11"/>
        <v>-1374.63</v>
      </c>
    </row>
    <row r="112" spans="1:25" s="50" customFormat="1" x14ac:dyDescent="0.25">
      <c r="A112" s="52" t="s">
        <v>2042</v>
      </c>
      <c r="B112" s="3" t="s">
        <v>184</v>
      </c>
      <c r="C112" s="46">
        <v>120101</v>
      </c>
      <c r="D112" s="47" t="s">
        <v>1490</v>
      </c>
      <c r="E112" s="48" t="s">
        <v>185</v>
      </c>
      <c r="F112" s="46" t="s">
        <v>11</v>
      </c>
      <c r="G112" s="59">
        <v>31.85</v>
      </c>
      <c r="H112" s="59">
        <v>31.85</v>
      </c>
      <c r="I112" s="66">
        <v>10.01</v>
      </c>
      <c r="J112" s="59">
        <v>8.26</v>
      </c>
      <c r="K112" s="66">
        <v>11.89</v>
      </c>
      <c r="L112" s="59">
        <v>9.81</v>
      </c>
      <c r="M112" s="59">
        <f>L112+J112</f>
        <v>18.07</v>
      </c>
      <c r="N112" s="59">
        <f>TRUNC(J112*H112,2)</f>
        <v>263.08</v>
      </c>
      <c r="O112" s="59">
        <f>TRUNC(L112*H112,2)</f>
        <v>312.44</v>
      </c>
      <c r="P112" s="59">
        <f>TRUNC(((J112*H112)+(L112*H112)),2)</f>
        <v>575.52</v>
      </c>
      <c r="Q112" s="58">
        <f t="shared" si="10"/>
        <v>1.4392190610120422E-4</v>
      </c>
      <c r="S112" s="59">
        <v>10.01</v>
      </c>
      <c r="T112" s="59">
        <v>11.89</v>
      </c>
      <c r="U112" s="59">
        <v>21.9</v>
      </c>
      <c r="V112" s="59">
        <v>318.81</v>
      </c>
      <c r="W112" s="59">
        <v>378.7</v>
      </c>
      <c r="X112" s="59">
        <v>697.51</v>
      </c>
      <c r="Y112" s="91">
        <f t="shared" si="11"/>
        <v>-121.99000000000001</v>
      </c>
    </row>
    <row r="113" spans="1:25" s="50" customFormat="1" x14ac:dyDescent="0.25">
      <c r="A113" s="52" t="s">
        <v>2043</v>
      </c>
      <c r="B113" s="44" t="s">
        <v>186</v>
      </c>
      <c r="C113" s="62"/>
      <c r="D113" s="62"/>
      <c r="E113" s="87" t="s">
        <v>187</v>
      </c>
      <c r="F113" s="62"/>
      <c r="G113" s="60"/>
      <c r="H113" s="60"/>
      <c r="I113" s="66"/>
      <c r="J113" s="60"/>
      <c r="K113" s="66"/>
      <c r="L113" s="60"/>
      <c r="M113" s="60"/>
      <c r="N113" s="60"/>
      <c r="O113" s="60"/>
      <c r="P113" s="61">
        <f>P114+P120+P123+P125+P127</f>
        <v>167386.57</v>
      </c>
      <c r="Q113" s="57">
        <f t="shared" si="10"/>
        <v>4.1858830640364629E-2</v>
      </c>
      <c r="S113" s="60"/>
      <c r="T113" s="60"/>
      <c r="U113" s="60"/>
      <c r="V113" s="60"/>
      <c r="W113" s="60"/>
      <c r="X113" s="61">
        <v>203012.56</v>
      </c>
      <c r="Y113" s="91">
        <f t="shared" si="11"/>
        <v>-35625.989999999991</v>
      </c>
    </row>
    <row r="114" spans="1:25" s="50" customFormat="1" x14ac:dyDescent="0.25">
      <c r="A114" s="52" t="s">
        <v>2044</v>
      </c>
      <c r="B114" s="44" t="s">
        <v>188</v>
      </c>
      <c r="C114" s="62"/>
      <c r="D114" s="62"/>
      <c r="E114" s="87" t="s">
        <v>189</v>
      </c>
      <c r="F114" s="62"/>
      <c r="G114" s="60"/>
      <c r="H114" s="60"/>
      <c r="I114" s="66"/>
      <c r="J114" s="60"/>
      <c r="K114" s="66"/>
      <c r="L114" s="60"/>
      <c r="M114" s="60"/>
      <c r="N114" s="60"/>
      <c r="O114" s="60"/>
      <c r="P114" s="61">
        <f>SUM(P115:P119)</f>
        <v>120780.95</v>
      </c>
      <c r="Q114" s="57">
        <f t="shared" si="10"/>
        <v>3.0204032083531836E-2</v>
      </c>
      <c r="S114" s="60"/>
      <c r="T114" s="60"/>
      <c r="U114" s="60"/>
      <c r="V114" s="60"/>
      <c r="W114" s="60"/>
      <c r="X114" s="61">
        <v>146492.62</v>
      </c>
      <c r="Y114" s="91">
        <f t="shared" si="11"/>
        <v>-25711.67</v>
      </c>
    </row>
    <row r="115" spans="1:25" s="50" customFormat="1" x14ac:dyDescent="0.25">
      <c r="A115" s="52" t="s">
        <v>2045</v>
      </c>
      <c r="B115" s="3" t="s">
        <v>190</v>
      </c>
      <c r="C115" s="46">
        <v>261300</v>
      </c>
      <c r="D115" s="47" t="s">
        <v>1490</v>
      </c>
      <c r="E115" s="48" t="s">
        <v>191</v>
      </c>
      <c r="F115" s="46" t="s">
        <v>11</v>
      </c>
      <c r="G115" s="59">
        <v>1271.18</v>
      </c>
      <c r="H115" s="59">
        <v>1271.18</v>
      </c>
      <c r="I115" s="66">
        <v>9.6999999999999993</v>
      </c>
      <c r="J115" s="59">
        <v>8</v>
      </c>
      <c r="K115" s="66">
        <v>2.15</v>
      </c>
      <c r="L115" s="59">
        <v>1.77</v>
      </c>
      <c r="M115" s="59">
        <f>L115+J115</f>
        <v>9.77</v>
      </c>
      <c r="N115" s="59">
        <f>TRUNC(J115*H115,2)</f>
        <v>10169.44</v>
      </c>
      <c r="O115" s="59">
        <f>TRUNC(L115*H115,2)</f>
        <v>2249.98</v>
      </c>
      <c r="P115" s="59">
        <f>TRUNC(((J115*H115)+(L115*H115)),2)</f>
        <v>12419.42</v>
      </c>
      <c r="Q115" s="58">
        <f t="shared" si="10"/>
        <v>3.1057593117031863E-3</v>
      </c>
      <c r="S115" s="59">
        <v>9.6999999999999993</v>
      </c>
      <c r="T115" s="59">
        <v>2.15</v>
      </c>
      <c r="U115" s="59">
        <v>11.85</v>
      </c>
      <c r="V115" s="59">
        <v>12330.44</v>
      </c>
      <c r="W115" s="59">
        <v>2733.04</v>
      </c>
      <c r="X115" s="59">
        <v>15063.48</v>
      </c>
      <c r="Y115" s="91">
        <f t="shared" si="11"/>
        <v>-2644.0599999999995</v>
      </c>
    </row>
    <row r="116" spans="1:25" s="50" customFormat="1" x14ac:dyDescent="0.25">
      <c r="A116" s="52" t="s">
        <v>2046</v>
      </c>
      <c r="B116" s="3" t="s">
        <v>192</v>
      </c>
      <c r="C116" s="46">
        <v>261001</v>
      </c>
      <c r="D116" s="47" t="s">
        <v>1490</v>
      </c>
      <c r="E116" s="48" t="s">
        <v>193</v>
      </c>
      <c r="F116" s="46" t="s">
        <v>11</v>
      </c>
      <c r="G116" s="59">
        <v>1193.6300000000001</v>
      </c>
      <c r="H116" s="59">
        <v>1193.6300000000001</v>
      </c>
      <c r="I116" s="66">
        <v>7.92</v>
      </c>
      <c r="J116" s="59">
        <v>6.53</v>
      </c>
      <c r="K116" s="66">
        <v>4.34</v>
      </c>
      <c r="L116" s="59">
        <v>3.58</v>
      </c>
      <c r="M116" s="59">
        <f>L116+J116</f>
        <v>10.11</v>
      </c>
      <c r="N116" s="59">
        <f>TRUNC(J116*H116,2)</f>
        <v>7794.4</v>
      </c>
      <c r="O116" s="59">
        <f>TRUNC(L116*H116,2)</f>
        <v>4273.1899999999996</v>
      </c>
      <c r="P116" s="59">
        <f>TRUNC(((J116*H116)+(L116*H116)),2)</f>
        <v>12067.59</v>
      </c>
      <c r="Q116" s="58">
        <f t="shared" si="10"/>
        <v>3.0177761934386837E-3</v>
      </c>
      <c r="S116" s="59">
        <v>7.92</v>
      </c>
      <c r="T116" s="59">
        <v>4.34</v>
      </c>
      <c r="U116" s="59">
        <v>12.26</v>
      </c>
      <c r="V116" s="59">
        <v>9453.5400000000009</v>
      </c>
      <c r="W116" s="59">
        <v>5180.3599999999997</v>
      </c>
      <c r="X116" s="59">
        <v>14633.9</v>
      </c>
      <c r="Y116" s="91">
        <f t="shared" si="11"/>
        <v>-2566.3099999999995</v>
      </c>
    </row>
    <row r="117" spans="1:25" s="50" customFormat="1" ht="24" x14ac:dyDescent="0.25">
      <c r="A117" s="52" t="s">
        <v>2047</v>
      </c>
      <c r="B117" s="3" t="s">
        <v>194</v>
      </c>
      <c r="C117" s="46">
        <v>261550</v>
      </c>
      <c r="D117" s="47" t="s">
        <v>1490</v>
      </c>
      <c r="E117" s="48" t="s">
        <v>1546</v>
      </c>
      <c r="F117" s="46" t="s">
        <v>11</v>
      </c>
      <c r="G117" s="59">
        <v>1348.73</v>
      </c>
      <c r="H117" s="59">
        <v>1348.73</v>
      </c>
      <c r="I117" s="66">
        <v>8.9499999999999993</v>
      </c>
      <c r="J117" s="59">
        <v>7.38</v>
      </c>
      <c r="K117" s="66">
        <v>7.6</v>
      </c>
      <c r="L117" s="59">
        <v>6.27</v>
      </c>
      <c r="M117" s="59">
        <f>L117+J117</f>
        <v>13.649999999999999</v>
      </c>
      <c r="N117" s="59">
        <f>TRUNC(J117*H117,2)</f>
        <v>9953.6200000000008</v>
      </c>
      <c r="O117" s="59">
        <f>TRUNC(L117*H117,2)</f>
        <v>8456.5300000000007</v>
      </c>
      <c r="P117" s="59">
        <f>TRUNC(((J117*H117)+(L117*H117)),2)</f>
        <v>18410.16</v>
      </c>
      <c r="Q117" s="58">
        <f t="shared" si="10"/>
        <v>4.6038805234016999E-3</v>
      </c>
      <c r="S117" s="59">
        <v>8.9499999999999993</v>
      </c>
      <c r="T117" s="59">
        <v>7.6</v>
      </c>
      <c r="U117" s="59">
        <v>16.55</v>
      </c>
      <c r="V117" s="59">
        <v>12071.13</v>
      </c>
      <c r="W117" s="59">
        <v>10250.35</v>
      </c>
      <c r="X117" s="59">
        <v>22321.48</v>
      </c>
      <c r="Y117" s="91">
        <f t="shared" si="11"/>
        <v>-3911.3199999999997</v>
      </c>
    </row>
    <row r="118" spans="1:25" s="50" customFormat="1" x14ac:dyDescent="0.25">
      <c r="A118" s="52" t="s">
        <v>2048</v>
      </c>
      <c r="B118" s="3" t="s">
        <v>195</v>
      </c>
      <c r="C118" s="46">
        <v>261304</v>
      </c>
      <c r="D118" s="47" t="s">
        <v>1490</v>
      </c>
      <c r="E118" s="48" t="s">
        <v>196</v>
      </c>
      <c r="F118" s="46" t="s">
        <v>11</v>
      </c>
      <c r="G118" s="59">
        <v>2174.31</v>
      </c>
      <c r="H118" s="59">
        <v>2174.31</v>
      </c>
      <c r="I118" s="66">
        <v>11.56</v>
      </c>
      <c r="J118" s="59">
        <v>9.5399999999999991</v>
      </c>
      <c r="K118" s="66">
        <v>5.07</v>
      </c>
      <c r="L118" s="59">
        <v>4.18</v>
      </c>
      <c r="M118" s="59">
        <f>L118+J118</f>
        <v>13.719999999999999</v>
      </c>
      <c r="N118" s="59">
        <f>TRUNC(J118*H118,2)</f>
        <v>20742.91</v>
      </c>
      <c r="O118" s="59">
        <f>TRUNC(L118*H118,2)</f>
        <v>9088.61</v>
      </c>
      <c r="P118" s="59">
        <f>TRUNC(((J118*H118)+(L118*H118)),2)</f>
        <v>29831.53</v>
      </c>
      <c r="Q118" s="58">
        <f t="shared" si="10"/>
        <v>7.4600546627662931E-3</v>
      </c>
      <c r="S118" s="59">
        <v>11.56</v>
      </c>
      <c r="T118" s="59">
        <v>5.07</v>
      </c>
      <c r="U118" s="59">
        <v>16.63</v>
      </c>
      <c r="V118" s="59">
        <v>25135.02</v>
      </c>
      <c r="W118" s="59">
        <v>11023.75</v>
      </c>
      <c r="X118" s="59">
        <v>36158.769999999997</v>
      </c>
      <c r="Y118" s="91">
        <f t="shared" si="11"/>
        <v>-6327.239999999998</v>
      </c>
    </row>
    <row r="119" spans="1:25" s="50" customFormat="1" x14ac:dyDescent="0.25">
      <c r="A119" s="52" t="s">
        <v>2049</v>
      </c>
      <c r="B119" s="3" t="s">
        <v>197</v>
      </c>
      <c r="C119" s="46">
        <v>261000</v>
      </c>
      <c r="D119" s="46" t="s">
        <v>1490</v>
      </c>
      <c r="E119" s="48" t="s">
        <v>198</v>
      </c>
      <c r="F119" s="46" t="s">
        <v>11</v>
      </c>
      <c r="G119" s="59">
        <v>4348.62</v>
      </c>
      <c r="H119" s="59">
        <v>4348.62</v>
      </c>
      <c r="I119" s="66">
        <v>7.96</v>
      </c>
      <c r="J119" s="59">
        <v>6.56</v>
      </c>
      <c r="K119" s="66">
        <v>5.45</v>
      </c>
      <c r="L119" s="59">
        <v>4.49</v>
      </c>
      <c r="M119" s="59">
        <f>L119+J119</f>
        <v>11.05</v>
      </c>
      <c r="N119" s="59">
        <f>TRUNC(J119*H119,2)</f>
        <v>28526.94</v>
      </c>
      <c r="O119" s="59">
        <f>TRUNC(L119*H119,2)</f>
        <v>19525.3</v>
      </c>
      <c r="P119" s="59">
        <f>TRUNC(((J119*H119)+(L119*H119)),2)</f>
        <v>48052.25</v>
      </c>
      <c r="Q119" s="58">
        <f t="shared" si="10"/>
        <v>1.2016561392221976E-2</v>
      </c>
      <c r="S119" s="59">
        <v>7.96</v>
      </c>
      <c r="T119" s="59">
        <v>5.45</v>
      </c>
      <c r="U119" s="59">
        <v>13.41</v>
      </c>
      <c r="V119" s="59">
        <v>34615.01</v>
      </c>
      <c r="W119" s="59">
        <v>23699.98</v>
      </c>
      <c r="X119" s="59">
        <v>58314.99</v>
      </c>
      <c r="Y119" s="91">
        <f t="shared" si="11"/>
        <v>-10262.739999999998</v>
      </c>
    </row>
    <row r="120" spans="1:25" s="50" customFormat="1" x14ac:dyDescent="0.25">
      <c r="A120" s="52" t="s">
        <v>2050</v>
      </c>
      <c r="B120" s="44" t="s">
        <v>199</v>
      </c>
      <c r="C120" s="62"/>
      <c r="D120" s="62"/>
      <c r="E120" s="87" t="s">
        <v>200</v>
      </c>
      <c r="F120" s="62"/>
      <c r="G120" s="60"/>
      <c r="H120" s="60"/>
      <c r="I120" s="66"/>
      <c r="J120" s="60"/>
      <c r="K120" s="66"/>
      <c r="L120" s="60"/>
      <c r="M120" s="60"/>
      <c r="N120" s="60"/>
      <c r="O120" s="60"/>
      <c r="P120" s="61">
        <f>SUM(P121:P122)</f>
        <v>22010.910000000003</v>
      </c>
      <c r="Q120" s="57">
        <f t="shared" si="10"/>
        <v>5.5043302095879511E-3</v>
      </c>
      <c r="S120" s="60"/>
      <c r="T120" s="60"/>
      <c r="U120" s="60"/>
      <c r="V120" s="60"/>
      <c r="W120" s="60"/>
      <c r="X120" s="61">
        <v>26698.07</v>
      </c>
      <c r="Y120" s="91">
        <f t="shared" si="11"/>
        <v>-4687.1599999999962</v>
      </c>
    </row>
    <row r="121" spans="1:25" s="50" customFormat="1" x14ac:dyDescent="0.25">
      <c r="A121" s="52" t="s">
        <v>2051</v>
      </c>
      <c r="B121" s="3" t="s">
        <v>201</v>
      </c>
      <c r="C121" s="46">
        <v>261300</v>
      </c>
      <c r="D121" s="47" t="s">
        <v>1490</v>
      </c>
      <c r="E121" s="48" t="s">
        <v>191</v>
      </c>
      <c r="F121" s="46" t="s">
        <v>11</v>
      </c>
      <c r="G121" s="59">
        <v>1249.9100000000001</v>
      </c>
      <c r="H121" s="59">
        <v>1249.9100000000001</v>
      </c>
      <c r="I121" s="66">
        <v>9.6999999999999993</v>
      </c>
      <c r="J121" s="59">
        <v>8</v>
      </c>
      <c r="K121" s="66">
        <v>2.15</v>
      </c>
      <c r="L121" s="59">
        <v>1.77</v>
      </c>
      <c r="M121" s="59">
        <f>L121+J121</f>
        <v>9.77</v>
      </c>
      <c r="N121" s="59">
        <f>TRUNC(J121*H121,2)</f>
        <v>9999.2800000000007</v>
      </c>
      <c r="O121" s="59">
        <f>TRUNC(L121*H121,2)</f>
        <v>2212.34</v>
      </c>
      <c r="P121" s="59">
        <f>TRUNC(((J121*H121)+(L121*H121)),2)</f>
        <v>12211.62</v>
      </c>
      <c r="Q121" s="58">
        <f t="shared" si="10"/>
        <v>3.0537941808861341E-3</v>
      </c>
      <c r="S121" s="59">
        <v>9.6999999999999993</v>
      </c>
      <c r="T121" s="59">
        <v>2.15</v>
      </c>
      <c r="U121" s="59">
        <v>11.85</v>
      </c>
      <c r="V121" s="59">
        <v>12124.12</v>
      </c>
      <c r="W121" s="59">
        <v>2687.31</v>
      </c>
      <c r="X121" s="59">
        <v>14811.43</v>
      </c>
      <c r="Y121" s="91">
        <f t="shared" si="11"/>
        <v>-2599.8099999999995</v>
      </c>
    </row>
    <row r="122" spans="1:25" s="50" customFormat="1" x14ac:dyDescent="0.25">
      <c r="A122" s="52" t="s">
        <v>2052</v>
      </c>
      <c r="B122" s="3" t="s">
        <v>202</v>
      </c>
      <c r="C122" s="46">
        <v>261307</v>
      </c>
      <c r="D122" s="47" t="s">
        <v>1490</v>
      </c>
      <c r="E122" s="48" t="s">
        <v>203</v>
      </c>
      <c r="F122" s="46" t="s">
        <v>11</v>
      </c>
      <c r="G122" s="59">
        <v>1249.9100000000001</v>
      </c>
      <c r="H122" s="59">
        <v>1249.9100000000001</v>
      </c>
      <c r="I122" s="66">
        <v>5.69</v>
      </c>
      <c r="J122" s="59">
        <v>4.6900000000000004</v>
      </c>
      <c r="K122" s="66">
        <v>3.82</v>
      </c>
      <c r="L122" s="59">
        <v>3.15</v>
      </c>
      <c r="M122" s="59">
        <f>L122+J122</f>
        <v>7.84</v>
      </c>
      <c r="N122" s="59">
        <f>TRUNC(J122*H122,2)</f>
        <v>5862.07</v>
      </c>
      <c r="O122" s="59">
        <f>TRUNC(L122*H122,2)</f>
        <v>3937.21</v>
      </c>
      <c r="P122" s="59">
        <f>TRUNC(((J122*H122)+(L122*H122)),2)</f>
        <v>9799.2900000000009</v>
      </c>
      <c r="Q122" s="58">
        <f t="shared" si="10"/>
        <v>2.4505360287018171E-3</v>
      </c>
      <c r="S122" s="59">
        <v>5.69</v>
      </c>
      <c r="T122" s="59">
        <v>3.82</v>
      </c>
      <c r="U122" s="59">
        <v>9.51</v>
      </c>
      <c r="V122" s="59">
        <v>7111.98</v>
      </c>
      <c r="W122" s="59">
        <v>4774.66</v>
      </c>
      <c r="X122" s="59">
        <v>11886.64</v>
      </c>
      <c r="Y122" s="91">
        <f t="shared" si="11"/>
        <v>-2087.3499999999985</v>
      </c>
    </row>
    <row r="123" spans="1:25" s="50" customFormat="1" x14ac:dyDescent="0.25">
      <c r="A123" s="52" t="s">
        <v>2053</v>
      </c>
      <c r="B123" s="44" t="s">
        <v>204</v>
      </c>
      <c r="C123" s="62"/>
      <c r="D123" s="62"/>
      <c r="E123" s="87" t="s">
        <v>205</v>
      </c>
      <c r="F123" s="62"/>
      <c r="G123" s="60"/>
      <c r="H123" s="60"/>
      <c r="I123" s="66"/>
      <c r="J123" s="60"/>
      <c r="K123" s="66"/>
      <c r="L123" s="60"/>
      <c r="M123" s="60"/>
      <c r="N123" s="60"/>
      <c r="O123" s="60"/>
      <c r="P123" s="61">
        <f>P124</f>
        <v>19738.080000000002</v>
      </c>
      <c r="Q123" s="57">
        <f t="shared" si="10"/>
        <v>4.9359572150021848E-3</v>
      </c>
      <c r="S123" s="60"/>
      <c r="T123" s="60"/>
      <c r="U123" s="60"/>
      <c r="V123" s="60"/>
      <c r="W123" s="60"/>
      <c r="X123" s="61">
        <v>23929.35</v>
      </c>
      <c r="Y123" s="91">
        <f t="shared" si="11"/>
        <v>-4191.2699999999968</v>
      </c>
    </row>
    <row r="124" spans="1:25" s="50" customFormat="1" ht="24" x14ac:dyDescent="0.25">
      <c r="A124" s="52" t="s">
        <v>2054</v>
      </c>
      <c r="B124" s="3" t="s">
        <v>206</v>
      </c>
      <c r="C124" s="46">
        <v>261602</v>
      </c>
      <c r="D124" s="47" t="s">
        <v>1490</v>
      </c>
      <c r="E124" s="48" t="s">
        <v>1547</v>
      </c>
      <c r="F124" s="46" t="s">
        <v>11</v>
      </c>
      <c r="G124" s="59">
        <v>909.17</v>
      </c>
      <c r="H124" s="59">
        <v>909.17</v>
      </c>
      <c r="I124" s="66">
        <v>14.86</v>
      </c>
      <c r="J124" s="59">
        <v>12.26</v>
      </c>
      <c r="K124" s="66">
        <v>11.46</v>
      </c>
      <c r="L124" s="59">
        <v>9.4499999999999993</v>
      </c>
      <c r="M124" s="59">
        <f>L124+J124</f>
        <v>21.71</v>
      </c>
      <c r="N124" s="59">
        <f>TRUNC(J124*H124,2)</f>
        <v>11146.42</v>
      </c>
      <c r="O124" s="59">
        <f>TRUNC(L124*H124,2)</f>
        <v>8591.65</v>
      </c>
      <c r="P124" s="59">
        <f>TRUNC(((J124*H124)+(L124*H124)),2)</f>
        <v>19738.080000000002</v>
      </c>
      <c r="Q124" s="58">
        <f t="shared" si="10"/>
        <v>4.9359572150021848E-3</v>
      </c>
      <c r="S124" s="59">
        <v>14.86</v>
      </c>
      <c r="T124" s="59">
        <v>11.46</v>
      </c>
      <c r="U124" s="59">
        <v>26.32</v>
      </c>
      <c r="V124" s="59">
        <v>13510.26</v>
      </c>
      <c r="W124" s="59">
        <v>10419.09</v>
      </c>
      <c r="X124" s="59">
        <v>23929.35</v>
      </c>
      <c r="Y124" s="91">
        <f t="shared" si="11"/>
        <v>-4191.2699999999968</v>
      </c>
    </row>
    <row r="125" spans="1:25" s="50" customFormat="1" x14ac:dyDescent="0.25">
      <c r="A125" s="52" t="s">
        <v>2058</v>
      </c>
      <c r="B125" s="44" t="s">
        <v>207</v>
      </c>
      <c r="C125" s="62"/>
      <c r="D125" s="62"/>
      <c r="E125" s="87" t="s">
        <v>208</v>
      </c>
      <c r="F125" s="62"/>
      <c r="G125" s="60"/>
      <c r="H125" s="60"/>
      <c r="I125" s="66"/>
      <c r="J125" s="60"/>
      <c r="K125" s="66"/>
      <c r="L125" s="60"/>
      <c r="M125" s="60"/>
      <c r="N125" s="60"/>
      <c r="O125" s="60"/>
      <c r="P125" s="61">
        <f>P126</f>
        <v>2422.59</v>
      </c>
      <c r="Q125" s="57">
        <f t="shared" si="10"/>
        <v>6.0582389925930701E-4</v>
      </c>
      <c r="S125" s="60"/>
      <c r="T125" s="60"/>
      <c r="U125" s="60"/>
      <c r="V125" s="60"/>
      <c r="W125" s="60"/>
      <c r="X125" s="61">
        <v>2938.31</v>
      </c>
      <c r="Y125" s="91">
        <f t="shared" si="11"/>
        <v>-515.7199999999998</v>
      </c>
    </row>
    <row r="126" spans="1:25" s="50" customFormat="1" x14ac:dyDescent="0.25">
      <c r="A126" s="52" t="s">
        <v>2059</v>
      </c>
      <c r="B126" s="3" t="s">
        <v>209</v>
      </c>
      <c r="C126" s="46">
        <v>261609</v>
      </c>
      <c r="D126" s="47" t="s">
        <v>1490</v>
      </c>
      <c r="E126" s="48" t="s">
        <v>210</v>
      </c>
      <c r="F126" s="46" t="s">
        <v>11</v>
      </c>
      <c r="G126" s="59">
        <v>216.69</v>
      </c>
      <c r="H126" s="59">
        <v>216.69</v>
      </c>
      <c r="I126" s="66">
        <v>3.94</v>
      </c>
      <c r="J126" s="59">
        <v>3.25</v>
      </c>
      <c r="K126" s="66">
        <v>9.6199999999999992</v>
      </c>
      <c r="L126" s="59">
        <v>7.93</v>
      </c>
      <c r="M126" s="59">
        <f>L126+J126</f>
        <v>11.18</v>
      </c>
      <c r="N126" s="59">
        <f>TRUNC(J126*H126,2)</f>
        <v>704.24</v>
      </c>
      <c r="O126" s="59">
        <f>TRUNC(L126*H126,2)</f>
        <v>1718.35</v>
      </c>
      <c r="P126" s="59">
        <f>TRUNC(((J126*H126)+(L126*H126)),2)</f>
        <v>2422.59</v>
      </c>
      <c r="Q126" s="58">
        <f t="shared" si="10"/>
        <v>6.0582389925930701E-4</v>
      </c>
      <c r="S126" s="59">
        <v>3.94</v>
      </c>
      <c r="T126" s="59">
        <v>9.6199999999999992</v>
      </c>
      <c r="U126" s="59">
        <v>13.56</v>
      </c>
      <c r="V126" s="59">
        <v>853.75</v>
      </c>
      <c r="W126" s="59">
        <v>2084.56</v>
      </c>
      <c r="X126" s="59">
        <v>2938.31</v>
      </c>
      <c r="Y126" s="91">
        <f t="shared" si="11"/>
        <v>-515.7199999999998</v>
      </c>
    </row>
    <row r="127" spans="1:25" s="50" customFormat="1" x14ac:dyDescent="0.25">
      <c r="A127" s="52" t="s">
        <v>2060</v>
      </c>
      <c r="B127" s="44" t="s">
        <v>211</v>
      </c>
      <c r="C127" s="62"/>
      <c r="D127" s="62"/>
      <c r="E127" s="87" t="s">
        <v>212</v>
      </c>
      <c r="F127" s="62"/>
      <c r="G127" s="60"/>
      <c r="H127" s="60"/>
      <c r="I127" s="66"/>
      <c r="J127" s="60"/>
      <c r="K127" s="66"/>
      <c r="L127" s="60"/>
      <c r="M127" s="60"/>
      <c r="N127" s="60"/>
      <c r="O127" s="60"/>
      <c r="P127" s="61">
        <f>P128</f>
        <v>2434.04</v>
      </c>
      <c r="Q127" s="57">
        <f t="shared" si="10"/>
        <v>6.0868723298334573E-4</v>
      </c>
      <c r="S127" s="60"/>
      <c r="T127" s="60"/>
      <c r="U127" s="60"/>
      <c r="V127" s="60"/>
      <c r="W127" s="60"/>
      <c r="X127" s="61">
        <v>2954.21</v>
      </c>
      <c r="Y127" s="91">
        <f t="shared" si="11"/>
        <v>-520.17000000000007</v>
      </c>
    </row>
    <row r="128" spans="1:25" s="50" customFormat="1" x14ac:dyDescent="0.25">
      <c r="A128" s="52" t="s">
        <v>2061</v>
      </c>
      <c r="B128" s="3" t="s">
        <v>213</v>
      </c>
      <c r="C128" s="46">
        <v>261700</v>
      </c>
      <c r="D128" s="47" t="s">
        <v>1490</v>
      </c>
      <c r="E128" s="48" t="s">
        <v>214</v>
      </c>
      <c r="F128" s="46" t="s">
        <v>61</v>
      </c>
      <c r="G128" s="59">
        <v>282.7</v>
      </c>
      <c r="H128" s="59">
        <v>282.7</v>
      </c>
      <c r="I128" s="66">
        <v>9.76</v>
      </c>
      <c r="J128" s="59">
        <v>8.0500000000000007</v>
      </c>
      <c r="K128" s="66">
        <v>0.69</v>
      </c>
      <c r="L128" s="59">
        <v>0.56000000000000005</v>
      </c>
      <c r="M128" s="59">
        <f>L128+J128</f>
        <v>8.6100000000000012</v>
      </c>
      <c r="N128" s="59">
        <f>TRUNC(J128*H128,2)</f>
        <v>2275.73</v>
      </c>
      <c r="O128" s="59">
        <f>TRUNC(L128*H128,2)</f>
        <v>158.31</v>
      </c>
      <c r="P128" s="59">
        <f>TRUNC(((J128*H128)+(L128*H128)),2)</f>
        <v>2434.04</v>
      </c>
      <c r="Q128" s="58">
        <f t="shared" si="10"/>
        <v>6.0868723298334573E-4</v>
      </c>
      <c r="S128" s="59">
        <v>9.76</v>
      </c>
      <c r="T128" s="59">
        <v>0.69</v>
      </c>
      <c r="U128" s="59">
        <v>10.45</v>
      </c>
      <c r="V128" s="59">
        <v>2759.15</v>
      </c>
      <c r="W128" s="59">
        <v>195.06</v>
      </c>
      <c r="X128" s="59">
        <v>2954.21</v>
      </c>
      <c r="Y128" s="91">
        <f t="shared" si="11"/>
        <v>-520.17000000000007</v>
      </c>
    </row>
    <row r="129" spans="1:25" s="50" customFormat="1" x14ac:dyDescent="0.25">
      <c r="A129" s="52" t="s">
        <v>2062</v>
      </c>
      <c r="B129" s="44" t="s">
        <v>215</v>
      </c>
      <c r="C129" s="62"/>
      <c r="D129" s="62"/>
      <c r="E129" s="87" t="s">
        <v>216</v>
      </c>
      <c r="F129" s="62"/>
      <c r="G129" s="60"/>
      <c r="H129" s="60"/>
      <c r="I129" s="66"/>
      <c r="J129" s="60"/>
      <c r="K129" s="66"/>
      <c r="L129" s="60"/>
      <c r="M129" s="60"/>
      <c r="N129" s="60"/>
      <c r="O129" s="60"/>
      <c r="P129" s="61">
        <f>P130</f>
        <v>24888.639999999999</v>
      </c>
      <c r="Q129" s="57">
        <f t="shared" si="10"/>
        <v>6.2239722495598341E-3</v>
      </c>
      <c r="S129" s="60"/>
      <c r="T129" s="60"/>
      <c r="U129" s="60"/>
      <c r="V129" s="60"/>
      <c r="W129" s="60"/>
      <c r="X129" s="61">
        <v>30161.21</v>
      </c>
      <c r="Y129" s="91">
        <f t="shared" si="11"/>
        <v>-5272.57</v>
      </c>
    </row>
    <row r="130" spans="1:25" s="50" customFormat="1" ht="24" x14ac:dyDescent="0.25">
      <c r="A130" s="52" t="s">
        <v>2063</v>
      </c>
      <c r="B130" s="3" t="s">
        <v>217</v>
      </c>
      <c r="C130" s="46">
        <v>210460</v>
      </c>
      <c r="D130" s="47" t="s">
        <v>1490</v>
      </c>
      <c r="E130" s="48" t="s">
        <v>1548</v>
      </c>
      <c r="F130" s="46" t="s">
        <v>11</v>
      </c>
      <c r="G130" s="59">
        <v>433.6</v>
      </c>
      <c r="H130" s="59">
        <v>433.6</v>
      </c>
      <c r="I130" s="66">
        <v>10.3</v>
      </c>
      <c r="J130" s="59">
        <v>8.5</v>
      </c>
      <c r="K130" s="66">
        <v>59.26</v>
      </c>
      <c r="L130" s="59">
        <v>48.9</v>
      </c>
      <c r="M130" s="59">
        <f>L130+J130</f>
        <v>57.4</v>
      </c>
      <c r="N130" s="59">
        <f>TRUNC(J130*H130,2)</f>
        <v>3685.6</v>
      </c>
      <c r="O130" s="59">
        <f>TRUNC(L130*H130,2)</f>
        <v>21203.040000000001</v>
      </c>
      <c r="P130" s="59">
        <f>TRUNC(((J130*H130)+(L130*H130)),2)</f>
        <v>24888.639999999999</v>
      </c>
      <c r="Q130" s="58">
        <f t="shared" si="10"/>
        <v>6.2239722495598341E-3</v>
      </c>
      <c r="S130" s="59">
        <v>10.3</v>
      </c>
      <c r="T130" s="59">
        <v>59.26</v>
      </c>
      <c r="U130" s="59">
        <v>69.56</v>
      </c>
      <c r="V130" s="59">
        <v>4466.08</v>
      </c>
      <c r="W130" s="59">
        <v>25695.13</v>
      </c>
      <c r="X130" s="59">
        <v>30161.21</v>
      </c>
      <c r="Y130" s="91">
        <f t="shared" si="11"/>
        <v>-5272.57</v>
      </c>
    </row>
    <row r="131" spans="1:25" s="50" customFormat="1" x14ac:dyDescent="0.25">
      <c r="A131" s="52" t="s">
        <v>2064</v>
      </c>
      <c r="B131" s="44" t="s">
        <v>218</v>
      </c>
      <c r="C131" s="62"/>
      <c r="D131" s="62"/>
      <c r="E131" s="87" t="s">
        <v>9</v>
      </c>
      <c r="F131" s="62"/>
      <c r="G131" s="60"/>
      <c r="H131" s="60"/>
      <c r="I131" s="66"/>
      <c r="J131" s="60"/>
      <c r="K131" s="66"/>
      <c r="L131" s="60"/>
      <c r="M131" s="60"/>
      <c r="N131" s="60"/>
      <c r="O131" s="60"/>
      <c r="P131" s="61">
        <f>P132+P139</f>
        <v>266927.56</v>
      </c>
      <c r="Q131" s="57">
        <f t="shared" si="10"/>
        <v>6.6751326150513546E-2</v>
      </c>
      <c r="S131" s="60"/>
      <c r="T131" s="60"/>
      <c r="U131" s="60"/>
      <c r="V131" s="60"/>
      <c r="W131" s="60"/>
      <c r="X131" s="61">
        <v>323507.68</v>
      </c>
      <c r="Y131" s="91">
        <f t="shared" si="11"/>
        <v>-56580.119999999995</v>
      </c>
    </row>
    <row r="132" spans="1:25" s="50" customFormat="1" x14ac:dyDescent="0.25">
      <c r="A132" s="52" t="s">
        <v>2065</v>
      </c>
      <c r="B132" s="44" t="s">
        <v>219</v>
      </c>
      <c r="C132" s="62"/>
      <c r="D132" s="62"/>
      <c r="E132" s="87" t="s">
        <v>220</v>
      </c>
      <c r="F132" s="62"/>
      <c r="G132" s="60"/>
      <c r="H132" s="60"/>
      <c r="I132" s="66"/>
      <c r="J132" s="60"/>
      <c r="K132" s="66"/>
      <c r="L132" s="60"/>
      <c r="M132" s="60"/>
      <c r="N132" s="60"/>
      <c r="O132" s="60"/>
      <c r="P132" s="61">
        <f>SUM(P133:P138)</f>
        <v>230116.25999999998</v>
      </c>
      <c r="Q132" s="57">
        <f t="shared" si="10"/>
        <v>5.7545820760495373E-2</v>
      </c>
      <c r="S132" s="60"/>
      <c r="T132" s="60"/>
      <c r="U132" s="60"/>
      <c r="V132" s="60"/>
      <c r="W132" s="60"/>
      <c r="X132" s="61">
        <v>278890.40999999997</v>
      </c>
      <c r="Y132" s="91">
        <f t="shared" si="11"/>
        <v>-48774.149999999994</v>
      </c>
    </row>
    <row r="133" spans="1:25" s="50" customFormat="1" ht="24" x14ac:dyDescent="0.25">
      <c r="A133" s="52" t="s">
        <v>2066</v>
      </c>
      <c r="B133" s="3" t="s">
        <v>221</v>
      </c>
      <c r="C133" s="46">
        <v>220101</v>
      </c>
      <c r="D133" s="47" t="s">
        <v>1490</v>
      </c>
      <c r="E133" s="48" t="s">
        <v>1549</v>
      </c>
      <c r="F133" s="46" t="s">
        <v>11</v>
      </c>
      <c r="G133" s="59">
        <v>1716.31</v>
      </c>
      <c r="H133" s="59">
        <v>1716.31</v>
      </c>
      <c r="I133" s="66">
        <v>11.05</v>
      </c>
      <c r="J133" s="59">
        <v>9.11</v>
      </c>
      <c r="K133" s="66">
        <v>26.77</v>
      </c>
      <c r="L133" s="59">
        <v>22.09</v>
      </c>
      <c r="M133" s="59">
        <f t="shared" ref="M133:M138" si="20">L133+J133</f>
        <v>31.2</v>
      </c>
      <c r="N133" s="59">
        <f t="shared" ref="N133:N138" si="21">TRUNC(J133*H133,2)</f>
        <v>15635.58</v>
      </c>
      <c r="O133" s="59">
        <f t="shared" ref="O133:O138" si="22">TRUNC(L133*H133,2)</f>
        <v>37913.279999999999</v>
      </c>
      <c r="P133" s="59">
        <f t="shared" ref="P133:P138" si="23">TRUNC(((J133*H133)+(L133*H133)),2)</f>
        <v>53548.87</v>
      </c>
      <c r="Q133" s="58">
        <f t="shared" si="10"/>
        <v>1.3391116624905464E-2</v>
      </c>
      <c r="S133" s="59">
        <v>11.05</v>
      </c>
      <c r="T133" s="59">
        <v>26.77</v>
      </c>
      <c r="U133" s="59">
        <v>37.82</v>
      </c>
      <c r="V133" s="59">
        <v>18965.22</v>
      </c>
      <c r="W133" s="59">
        <v>45945.62</v>
      </c>
      <c r="X133" s="59">
        <v>64910.84</v>
      </c>
      <c r="Y133" s="91">
        <f t="shared" si="11"/>
        <v>-11361.969999999994</v>
      </c>
    </row>
    <row r="134" spans="1:25" s="50" customFormat="1" ht="24" x14ac:dyDescent="0.25">
      <c r="A134" s="52" t="s">
        <v>2067</v>
      </c>
      <c r="B134" s="3" t="s">
        <v>222</v>
      </c>
      <c r="C134" s="46">
        <v>221101</v>
      </c>
      <c r="D134" s="47" t="s">
        <v>1490</v>
      </c>
      <c r="E134" s="48" t="s">
        <v>1550</v>
      </c>
      <c r="F134" s="46" t="s">
        <v>11</v>
      </c>
      <c r="G134" s="59">
        <v>1504.31</v>
      </c>
      <c r="H134" s="59">
        <v>1504.31</v>
      </c>
      <c r="I134" s="66">
        <v>18.29</v>
      </c>
      <c r="J134" s="59">
        <v>15.09</v>
      </c>
      <c r="K134" s="66">
        <v>68.959999999999994</v>
      </c>
      <c r="L134" s="59">
        <v>56.91</v>
      </c>
      <c r="M134" s="59">
        <f t="shared" si="20"/>
        <v>72</v>
      </c>
      <c r="N134" s="59">
        <f t="shared" si="21"/>
        <v>22700.03</v>
      </c>
      <c r="O134" s="59">
        <f t="shared" si="22"/>
        <v>85610.28</v>
      </c>
      <c r="P134" s="59">
        <f t="shared" si="23"/>
        <v>108310.32</v>
      </c>
      <c r="Q134" s="58">
        <f t="shared" ref="Q134:Q197" si="24">P134/$O$998</f>
        <v>2.7085466543006993E-2</v>
      </c>
      <c r="S134" s="59">
        <v>18.29</v>
      </c>
      <c r="T134" s="59">
        <v>68.959999999999994</v>
      </c>
      <c r="U134" s="59">
        <v>87.25</v>
      </c>
      <c r="V134" s="59">
        <v>27513.82</v>
      </c>
      <c r="W134" s="59">
        <v>103737.22</v>
      </c>
      <c r="X134" s="59">
        <v>131251.04</v>
      </c>
      <c r="Y134" s="91">
        <f t="shared" si="11"/>
        <v>-22940.720000000001</v>
      </c>
    </row>
    <row r="135" spans="1:25" s="50" customFormat="1" x14ac:dyDescent="0.25">
      <c r="A135" s="52" t="s">
        <v>2068</v>
      </c>
      <c r="B135" s="3" t="s">
        <v>223</v>
      </c>
      <c r="C135" s="46">
        <v>221102</v>
      </c>
      <c r="D135" s="47" t="s">
        <v>1490</v>
      </c>
      <c r="E135" s="48" t="s">
        <v>224</v>
      </c>
      <c r="F135" s="46" t="s">
        <v>61</v>
      </c>
      <c r="G135" s="59">
        <v>429.69</v>
      </c>
      <c r="H135" s="59">
        <v>429.69</v>
      </c>
      <c r="I135" s="66">
        <v>0</v>
      </c>
      <c r="J135" s="59">
        <v>0</v>
      </c>
      <c r="K135" s="66">
        <v>19.2</v>
      </c>
      <c r="L135" s="59">
        <v>15.84</v>
      </c>
      <c r="M135" s="59">
        <f t="shared" si="20"/>
        <v>15.84</v>
      </c>
      <c r="N135" s="59">
        <f t="shared" si="21"/>
        <v>0</v>
      </c>
      <c r="O135" s="59">
        <f t="shared" si="22"/>
        <v>6806.28</v>
      </c>
      <c r="P135" s="59">
        <f t="shared" si="23"/>
        <v>6806.28</v>
      </c>
      <c r="Q135" s="58">
        <f t="shared" si="24"/>
        <v>1.7020655946943708E-3</v>
      </c>
      <c r="S135" s="59">
        <v>0</v>
      </c>
      <c r="T135" s="59">
        <v>19.2</v>
      </c>
      <c r="U135" s="59">
        <v>19.2</v>
      </c>
      <c r="V135" s="59">
        <v>0</v>
      </c>
      <c r="W135" s="59">
        <v>8250.0400000000009</v>
      </c>
      <c r="X135" s="59">
        <v>8250.0400000000009</v>
      </c>
      <c r="Y135" s="91">
        <f t="shared" ref="Y135:Y198" si="25">P135-X135</f>
        <v>-1443.7600000000011</v>
      </c>
    </row>
    <row r="136" spans="1:25" s="50" customFormat="1" ht="24" x14ac:dyDescent="0.25">
      <c r="A136" s="52" t="s">
        <v>2069</v>
      </c>
      <c r="B136" s="3" t="s">
        <v>225</v>
      </c>
      <c r="C136" s="46">
        <v>220309</v>
      </c>
      <c r="D136" s="47" t="s">
        <v>1490</v>
      </c>
      <c r="E136" s="48" t="s">
        <v>1551</v>
      </c>
      <c r="F136" s="46" t="s">
        <v>11</v>
      </c>
      <c r="G136" s="59">
        <v>110.38</v>
      </c>
      <c r="H136" s="59">
        <v>110.38</v>
      </c>
      <c r="I136" s="66">
        <v>28.09</v>
      </c>
      <c r="J136" s="59">
        <v>23.18</v>
      </c>
      <c r="K136" s="66">
        <v>48.62</v>
      </c>
      <c r="L136" s="59">
        <v>40.119999999999997</v>
      </c>
      <c r="M136" s="59">
        <f t="shared" si="20"/>
        <v>63.3</v>
      </c>
      <c r="N136" s="59">
        <f t="shared" si="21"/>
        <v>2558.6</v>
      </c>
      <c r="O136" s="59">
        <f t="shared" si="22"/>
        <v>4428.4399999999996</v>
      </c>
      <c r="P136" s="59">
        <f t="shared" si="23"/>
        <v>6987.05</v>
      </c>
      <c r="Q136" s="58">
        <f t="shared" si="24"/>
        <v>1.7472712573401777E-3</v>
      </c>
      <c r="S136" s="59">
        <v>28.09</v>
      </c>
      <c r="T136" s="59">
        <v>48.62</v>
      </c>
      <c r="U136" s="59">
        <v>76.709999999999994</v>
      </c>
      <c r="V136" s="59">
        <v>3100.57</v>
      </c>
      <c r="W136" s="59">
        <v>5366.67</v>
      </c>
      <c r="X136" s="59">
        <v>8467.24</v>
      </c>
      <c r="Y136" s="91">
        <f t="shared" si="25"/>
        <v>-1480.1899999999996</v>
      </c>
    </row>
    <row r="137" spans="1:25" s="50" customFormat="1" ht="24" x14ac:dyDescent="0.25">
      <c r="A137" s="52" t="s">
        <v>2070</v>
      </c>
      <c r="B137" s="3" t="s">
        <v>226</v>
      </c>
      <c r="C137" s="46">
        <v>101737</v>
      </c>
      <c r="D137" s="46" t="s">
        <v>103</v>
      </c>
      <c r="E137" s="48" t="s">
        <v>1552</v>
      </c>
      <c r="F137" s="46" t="s">
        <v>11</v>
      </c>
      <c r="G137" s="59">
        <v>60.59</v>
      </c>
      <c r="H137" s="59">
        <v>60.59</v>
      </c>
      <c r="I137" s="66">
        <v>13.68</v>
      </c>
      <c r="J137" s="59">
        <v>11.29</v>
      </c>
      <c r="K137" s="66">
        <v>113.23</v>
      </c>
      <c r="L137" s="59">
        <v>93.44</v>
      </c>
      <c r="M137" s="59">
        <f t="shared" si="20"/>
        <v>104.72999999999999</v>
      </c>
      <c r="N137" s="59">
        <f t="shared" si="21"/>
        <v>684.06</v>
      </c>
      <c r="O137" s="59">
        <f t="shared" si="22"/>
        <v>5661.52</v>
      </c>
      <c r="P137" s="59">
        <f t="shared" si="23"/>
        <v>6345.59</v>
      </c>
      <c r="Q137" s="58">
        <f t="shared" si="24"/>
        <v>1.5868595498622822E-3</v>
      </c>
      <c r="S137" s="59">
        <v>13.68</v>
      </c>
      <c r="T137" s="59">
        <v>113.23</v>
      </c>
      <c r="U137" s="59">
        <v>126.91</v>
      </c>
      <c r="V137" s="59">
        <v>828.87</v>
      </c>
      <c r="W137" s="59">
        <v>6860.6</v>
      </c>
      <c r="X137" s="59">
        <v>7689.47</v>
      </c>
      <c r="Y137" s="91">
        <f t="shared" si="25"/>
        <v>-1343.88</v>
      </c>
    </row>
    <row r="138" spans="1:25" s="50" customFormat="1" x14ac:dyDescent="0.25">
      <c r="A138" s="52" t="s">
        <v>2071</v>
      </c>
      <c r="B138" s="3" t="s">
        <v>227</v>
      </c>
      <c r="C138" s="46">
        <v>221104</v>
      </c>
      <c r="D138" s="47" t="s">
        <v>1490</v>
      </c>
      <c r="E138" s="48" t="s">
        <v>228</v>
      </c>
      <c r="F138" s="46" t="s">
        <v>11</v>
      </c>
      <c r="G138" s="59">
        <v>1534.38</v>
      </c>
      <c r="H138" s="59">
        <v>1534.38</v>
      </c>
      <c r="I138" s="66">
        <v>0</v>
      </c>
      <c r="J138" s="59">
        <v>0</v>
      </c>
      <c r="K138" s="66">
        <v>38.01</v>
      </c>
      <c r="L138" s="59">
        <v>31.36</v>
      </c>
      <c r="M138" s="59">
        <f t="shared" si="20"/>
        <v>31.36</v>
      </c>
      <c r="N138" s="59">
        <f t="shared" si="21"/>
        <v>0</v>
      </c>
      <c r="O138" s="59">
        <f t="shared" si="22"/>
        <v>48118.15</v>
      </c>
      <c r="P138" s="59">
        <f t="shared" si="23"/>
        <v>48118.15</v>
      </c>
      <c r="Q138" s="58">
        <f t="shared" si="24"/>
        <v>1.2033041190686093E-2</v>
      </c>
      <c r="S138" s="59">
        <v>0</v>
      </c>
      <c r="T138" s="59">
        <v>38.01</v>
      </c>
      <c r="U138" s="59">
        <v>38.01</v>
      </c>
      <c r="V138" s="59">
        <v>0</v>
      </c>
      <c r="W138" s="59">
        <v>58321.78</v>
      </c>
      <c r="X138" s="59">
        <v>58321.78</v>
      </c>
      <c r="Y138" s="91">
        <f t="shared" si="25"/>
        <v>-10203.629999999997</v>
      </c>
    </row>
    <row r="139" spans="1:25" s="50" customFormat="1" x14ac:dyDescent="0.25">
      <c r="A139" s="52" t="s">
        <v>2072</v>
      </c>
      <c r="B139" s="44" t="s">
        <v>229</v>
      </c>
      <c r="C139" s="62"/>
      <c r="D139" s="62"/>
      <c r="E139" s="87" t="s">
        <v>230</v>
      </c>
      <c r="F139" s="62"/>
      <c r="G139" s="60"/>
      <c r="H139" s="60"/>
      <c r="I139" s="66"/>
      <c r="J139" s="60"/>
      <c r="K139" s="66"/>
      <c r="L139" s="60"/>
      <c r="M139" s="60"/>
      <c r="N139" s="60"/>
      <c r="O139" s="60"/>
      <c r="P139" s="61">
        <f>P140</f>
        <v>36811.300000000003</v>
      </c>
      <c r="Q139" s="57">
        <f t="shared" si="24"/>
        <v>9.205505390018175E-3</v>
      </c>
      <c r="S139" s="60"/>
      <c r="T139" s="60"/>
      <c r="U139" s="60"/>
      <c r="V139" s="60"/>
      <c r="W139" s="60"/>
      <c r="X139" s="61">
        <v>44617.27</v>
      </c>
      <c r="Y139" s="91">
        <f t="shared" si="25"/>
        <v>-7805.9699999999939</v>
      </c>
    </row>
    <row r="140" spans="1:25" s="50" customFormat="1" x14ac:dyDescent="0.25">
      <c r="A140" s="52" t="s">
        <v>2073</v>
      </c>
      <c r="B140" s="3" t="s">
        <v>231</v>
      </c>
      <c r="C140" s="46">
        <v>221104</v>
      </c>
      <c r="D140" s="47" t="s">
        <v>1490</v>
      </c>
      <c r="E140" s="48" t="s">
        <v>228</v>
      </c>
      <c r="F140" s="46" t="s">
        <v>11</v>
      </c>
      <c r="G140" s="59">
        <v>1173.83</v>
      </c>
      <c r="H140" s="59">
        <v>1173.83</v>
      </c>
      <c r="I140" s="66">
        <v>0</v>
      </c>
      <c r="J140" s="59">
        <v>0</v>
      </c>
      <c r="K140" s="66">
        <v>38.01</v>
      </c>
      <c r="L140" s="59">
        <v>31.36</v>
      </c>
      <c r="M140" s="59">
        <f>L140+J140</f>
        <v>31.36</v>
      </c>
      <c r="N140" s="59">
        <f>TRUNC(J140*H140,2)</f>
        <v>0</v>
      </c>
      <c r="O140" s="59">
        <f>TRUNC(L140*H140,2)</f>
        <v>36811.300000000003</v>
      </c>
      <c r="P140" s="59">
        <f>TRUNC(((J140*H140)+(L140*H140)),2)</f>
        <v>36811.300000000003</v>
      </c>
      <c r="Q140" s="58">
        <f t="shared" si="24"/>
        <v>9.205505390018175E-3</v>
      </c>
      <c r="S140" s="59">
        <v>0</v>
      </c>
      <c r="T140" s="59">
        <v>38.01</v>
      </c>
      <c r="U140" s="59">
        <v>38.01</v>
      </c>
      <c r="V140" s="59">
        <v>0</v>
      </c>
      <c r="W140" s="59">
        <v>44617.27</v>
      </c>
      <c r="X140" s="59">
        <v>44617.27</v>
      </c>
      <c r="Y140" s="91">
        <f t="shared" si="25"/>
        <v>-7805.9699999999939</v>
      </c>
    </row>
    <row r="141" spans="1:25" s="50" customFormat="1" x14ac:dyDescent="0.25">
      <c r="A141" s="52" t="s">
        <v>2074</v>
      </c>
      <c r="B141" s="44" t="s">
        <v>232</v>
      </c>
      <c r="C141" s="62"/>
      <c r="D141" s="62"/>
      <c r="E141" s="87" t="s">
        <v>233</v>
      </c>
      <c r="F141" s="62"/>
      <c r="G141" s="60"/>
      <c r="H141" s="60"/>
      <c r="I141" s="66"/>
      <c r="J141" s="60"/>
      <c r="K141" s="66"/>
      <c r="L141" s="60"/>
      <c r="M141" s="60"/>
      <c r="N141" s="60"/>
      <c r="O141" s="60"/>
      <c r="P141" s="61">
        <f>SUM(P142:P147)</f>
        <v>140123.03999999998</v>
      </c>
      <c r="Q141" s="57">
        <f t="shared" si="24"/>
        <v>3.5040962964788855E-2</v>
      </c>
      <c r="S141" s="60"/>
      <c r="T141" s="60"/>
      <c r="U141" s="60"/>
      <c r="V141" s="60"/>
      <c r="W141" s="60"/>
      <c r="X141" s="61">
        <v>169789.54</v>
      </c>
      <c r="Y141" s="91">
        <f t="shared" si="25"/>
        <v>-29666.500000000029</v>
      </c>
    </row>
    <row r="142" spans="1:25" s="50" customFormat="1" x14ac:dyDescent="0.25">
      <c r="A142" s="52" t="s">
        <v>2075</v>
      </c>
      <c r="B142" s="3" t="s">
        <v>234</v>
      </c>
      <c r="C142" s="46">
        <v>180404</v>
      </c>
      <c r="D142" s="47" t="s">
        <v>1490</v>
      </c>
      <c r="E142" s="48" t="s">
        <v>235</v>
      </c>
      <c r="F142" s="46" t="s">
        <v>11</v>
      </c>
      <c r="G142" s="59">
        <v>123.75</v>
      </c>
      <c r="H142" s="59">
        <v>123.75</v>
      </c>
      <c r="I142" s="66">
        <v>48.85</v>
      </c>
      <c r="J142" s="59">
        <v>40.31</v>
      </c>
      <c r="K142" s="66">
        <v>381.93</v>
      </c>
      <c r="L142" s="59">
        <v>315.2</v>
      </c>
      <c r="M142" s="59">
        <f t="shared" ref="M142:M147" si="26">L142+J142</f>
        <v>355.51</v>
      </c>
      <c r="N142" s="59">
        <f t="shared" ref="N142:N147" si="27">TRUNC(J142*H142,2)</f>
        <v>4988.3599999999997</v>
      </c>
      <c r="O142" s="59">
        <f t="shared" ref="O142:O147" si="28">TRUNC(L142*H142,2)</f>
        <v>39006</v>
      </c>
      <c r="P142" s="59">
        <f t="shared" ref="P142:P147" si="29">TRUNC(((J142*H142)+(L142*H142)),2)</f>
        <v>43994.36</v>
      </c>
      <c r="Q142" s="58">
        <f t="shared" si="24"/>
        <v>1.1001793419694495E-2</v>
      </c>
      <c r="S142" s="59">
        <v>48.85</v>
      </c>
      <c r="T142" s="59">
        <v>381.93</v>
      </c>
      <c r="U142" s="59">
        <v>430.78</v>
      </c>
      <c r="V142" s="59">
        <v>6045.18</v>
      </c>
      <c r="W142" s="59">
        <v>47263.839999999997</v>
      </c>
      <c r="X142" s="59">
        <v>53309.02</v>
      </c>
      <c r="Y142" s="91">
        <f t="shared" si="25"/>
        <v>-9314.6599999999962</v>
      </c>
    </row>
    <row r="143" spans="1:25" s="50" customFormat="1" x14ac:dyDescent="0.25">
      <c r="A143" s="52" t="s">
        <v>2076</v>
      </c>
      <c r="B143" s="3" t="s">
        <v>236</v>
      </c>
      <c r="C143" s="46">
        <v>180401</v>
      </c>
      <c r="D143" s="47" t="s">
        <v>1490</v>
      </c>
      <c r="E143" s="48" t="s">
        <v>237</v>
      </c>
      <c r="F143" s="46" t="s">
        <v>11</v>
      </c>
      <c r="G143" s="59">
        <v>139.41999999999999</v>
      </c>
      <c r="H143" s="59">
        <v>139.41999999999999</v>
      </c>
      <c r="I143" s="66">
        <v>48.85</v>
      </c>
      <c r="J143" s="59">
        <v>40.31</v>
      </c>
      <c r="K143" s="66">
        <v>231.86</v>
      </c>
      <c r="L143" s="59">
        <v>191.35</v>
      </c>
      <c r="M143" s="59">
        <f t="shared" si="26"/>
        <v>231.66</v>
      </c>
      <c r="N143" s="59">
        <f t="shared" si="27"/>
        <v>5620.02</v>
      </c>
      <c r="O143" s="59">
        <f t="shared" si="28"/>
        <v>26678.01</v>
      </c>
      <c r="P143" s="59">
        <f t="shared" si="29"/>
        <v>32298.03</v>
      </c>
      <c r="Q143" s="58">
        <f t="shared" si="24"/>
        <v>8.0768592593026788E-3</v>
      </c>
      <c r="S143" s="59">
        <v>48.85</v>
      </c>
      <c r="T143" s="59">
        <v>231.86</v>
      </c>
      <c r="U143" s="59">
        <v>280.70999999999998</v>
      </c>
      <c r="V143" s="59">
        <v>6810.66</v>
      </c>
      <c r="W143" s="59">
        <v>32325.919999999998</v>
      </c>
      <c r="X143" s="59">
        <v>39136.58</v>
      </c>
      <c r="Y143" s="91">
        <f t="shared" si="25"/>
        <v>-6838.5500000000029</v>
      </c>
    </row>
    <row r="144" spans="1:25" s="50" customFormat="1" x14ac:dyDescent="0.25">
      <c r="A144" s="52" t="s">
        <v>2077</v>
      </c>
      <c r="B144" s="3" t="s">
        <v>238</v>
      </c>
      <c r="C144" s="46">
        <v>180501</v>
      </c>
      <c r="D144" s="47" t="s">
        <v>1490</v>
      </c>
      <c r="E144" s="48" t="s">
        <v>239</v>
      </c>
      <c r="F144" s="46" t="s">
        <v>11</v>
      </c>
      <c r="G144" s="59">
        <v>66.150000000000006</v>
      </c>
      <c r="H144" s="59">
        <v>66.150000000000006</v>
      </c>
      <c r="I144" s="66">
        <v>45.7</v>
      </c>
      <c r="J144" s="59">
        <v>37.71</v>
      </c>
      <c r="K144" s="66">
        <v>688.77</v>
      </c>
      <c r="L144" s="59">
        <v>568.44000000000005</v>
      </c>
      <c r="M144" s="59">
        <f t="shared" si="26"/>
        <v>606.15000000000009</v>
      </c>
      <c r="N144" s="59">
        <f t="shared" si="27"/>
        <v>2494.5100000000002</v>
      </c>
      <c r="O144" s="59">
        <f t="shared" si="28"/>
        <v>37602.300000000003</v>
      </c>
      <c r="P144" s="59">
        <f t="shared" si="29"/>
        <v>40096.82</v>
      </c>
      <c r="Q144" s="58">
        <f t="shared" si="24"/>
        <v>1.0027124622944273E-2</v>
      </c>
      <c r="S144" s="59">
        <v>45.7</v>
      </c>
      <c r="T144" s="59">
        <v>688.77</v>
      </c>
      <c r="U144" s="59">
        <v>734.47</v>
      </c>
      <c r="V144" s="59">
        <v>3023.05</v>
      </c>
      <c r="W144" s="59">
        <v>45562.14</v>
      </c>
      <c r="X144" s="59">
        <v>48585.19</v>
      </c>
      <c r="Y144" s="91">
        <f t="shared" si="25"/>
        <v>-8488.3700000000026</v>
      </c>
    </row>
    <row r="145" spans="1:25" s="50" customFormat="1" ht="24" x14ac:dyDescent="0.25">
      <c r="A145" s="52" t="s">
        <v>2078</v>
      </c>
      <c r="B145" s="3" t="s">
        <v>240</v>
      </c>
      <c r="C145" s="46">
        <v>180509</v>
      </c>
      <c r="D145" s="47" t="s">
        <v>1490</v>
      </c>
      <c r="E145" s="48" t="s">
        <v>1553</v>
      </c>
      <c r="F145" s="46" t="s">
        <v>11</v>
      </c>
      <c r="G145" s="59">
        <v>22.4</v>
      </c>
      <c r="H145" s="59">
        <v>22.4</v>
      </c>
      <c r="I145" s="66">
        <v>45.7</v>
      </c>
      <c r="J145" s="59">
        <v>37.71</v>
      </c>
      <c r="K145" s="66">
        <v>429.9</v>
      </c>
      <c r="L145" s="59">
        <v>354.79</v>
      </c>
      <c r="M145" s="59">
        <f t="shared" si="26"/>
        <v>392.5</v>
      </c>
      <c r="N145" s="59">
        <f t="shared" si="27"/>
        <v>844.7</v>
      </c>
      <c r="O145" s="59">
        <f t="shared" si="28"/>
        <v>7947.29</v>
      </c>
      <c r="P145" s="59">
        <f t="shared" si="29"/>
        <v>8792</v>
      </c>
      <c r="Q145" s="58">
        <f t="shared" si="24"/>
        <v>2.1986401835588469E-3</v>
      </c>
      <c r="S145" s="59">
        <v>45.7</v>
      </c>
      <c r="T145" s="59">
        <v>429.9</v>
      </c>
      <c r="U145" s="59">
        <v>475.6</v>
      </c>
      <c r="V145" s="59">
        <v>1023.68</v>
      </c>
      <c r="W145" s="59">
        <v>9629.76</v>
      </c>
      <c r="X145" s="59">
        <v>10653.44</v>
      </c>
      <c r="Y145" s="91">
        <f t="shared" si="25"/>
        <v>-1861.4400000000005</v>
      </c>
    </row>
    <row r="146" spans="1:25" s="50" customFormat="1" x14ac:dyDescent="0.25">
      <c r="A146" s="52" t="s">
        <v>2079</v>
      </c>
      <c r="B146" s="3" t="s">
        <v>241</v>
      </c>
      <c r="C146" s="46">
        <v>180309</v>
      </c>
      <c r="D146" s="47" t="s">
        <v>1490</v>
      </c>
      <c r="E146" s="48" t="s">
        <v>242</v>
      </c>
      <c r="F146" s="46" t="s">
        <v>11</v>
      </c>
      <c r="G146" s="59">
        <v>28.35</v>
      </c>
      <c r="H146" s="59">
        <v>28.35</v>
      </c>
      <c r="I146" s="66">
        <v>43.82</v>
      </c>
      <c r="J146" s="59">
        <v>36.159999999999997</v>
      </c>
      <c r="K146" s="66">
        <v>416.61</v>
      </c>
      <c r="L146" s="59">
        <v>343.82</v>
      </c>
      <c r="M146" s="59">
        <f t="shared" si="26"/>
        <v>379.98</v>
      </c>
      <c r="N146" s="59">
        <f t="shared" si="27"/>
        <v>1025.1300000000001</v>
      </c>
      <c r="O146" s="59">
        <f t="shared" si="28"/>
        <v>9747.2900000000009</v>
      </c>
      <c r="P146" s="59">
        <f t="shared" si="29"/>
        <v>10772.43</v>
      </c>
      <c r="Q146" s="58">
        <f t="shared" si="24"/>
        <v>2.6938918872355358E-3</v>
      </c>
      <c r="S146" s="59">
        <v>43.82</v>
      </c>
      <c r="T146" s="59">
        <v>416.61</v>
      </c>
      <c r="U146" s="59">
        <v>460.43</v>
      </c>
      <c r="V146" s="59">
        <v>1242.29</v>
      </c>
      <c r="W146" s="59">
        <v>11810.9</v>
      </c>
      <c r="X146" s="59">
        <v>13053.19</v>
      </c>
      <c r="Y146" s="91">
        <f t="shared" si="25"/>
        <v>-2280.7600000000002</v>
      </c>
    </row>
    <row r="147" spans="1:25" s="50" customFormat="1" x14ac:dyDescent="0.25">
      <c r="A147" s="52" t="s">
        <v>2080</v>
      </c>
      <c r="B147" s="3" t="s">
        <v>243</v>
      </c>
      <c r="C147" s="46">
        <v>180304</v>
      </c>
      <c r="D147" s="47" t="s">
        <v>1490</v>
      </c>
      <c r="E147" s="48" t="s">
        <v>244</v>
      </c>
      <c r="F147" s="46" t="s">
        <v>11</v>
      </c>
      <c r="G147" s="59">
        <v>10.71</v>
      </c>
      <c r="H147" s="59">
        <v>10.71</v>
      </c>
      <c r="I147" s="66">
        <v>43.82</v>
      </c>
      <c r="J147" s="59">
        <v>36.159999999999997</v>
      </c>
      <c r="K147" s="66">
        <v>427.9</v>
      </c>
      <c r="L147" s="59">
        <v>353.14</v>
      </c>
      <c r="M147" s="59">
        <f t="shared" si="26"/>
        <v>389.29999999999995</v>
      </c>
      <c r="N147" s="59">
        <f t="shared" si="27"/>
        <v>387.27</v>
      </c>
      <c r="O147" s="59">
        <f t="shared" si="28"/>
        <v>3782.12</v>
      </c>
      <c r="P147" s="59">
        <f t="shared" si="29"/>
        <v>4169.3999999999996</v>
      </c>
      <c r="Q147" s="58">
        <f t="shared" si="24"/>
        <v>1.0426535920530318E-3</v>
      </c>
      <c r="S147" s="59">
        <v>43.82</v>
      </c>
      <c r="T147" s="59">
        <v>427.9</v>
      </c>
      <c r="U147" s="59">
        <v>471.72</v>
      </c>
      <c r="V147" s="59">
        <v>469.31</v>
      </c>
      <c r="W147" s="59">
        <v>4582.8100000000004</v>
      </c>
      <c r="X147" s="59">
        <v>5052.12</v>
      </c>
      <c r="Y147" s="91">
        <f t="shared" si="25"/>
        <v>-882.72000000000025</v>
      </c>
    </row>
    <row r="148" spans="1:25" s="50" customFormat="1" x14ac:dyDescent="0.25">
      <c r="A148" s="52" t="s">
        <v>2081</v>
      </c>
      <c r="B148" s="44" t="s">
        <v>245</v>
      </c>
      <c r="C148" s="62"/>
      <c r="D148" s="62"/>
      <c r="E148" s="87" t="s">
        <v>246</v>
      </c>
      <c r="F148" s="62"/>
      <c r="G148" s="60"/>
      <c r="H148" s="60"/>
      <c r="I148" s="66"/>
      <c r="J148" s="60"/>
      <c r="K148" s="66"/>
      <c r="L148" s="60"/>
      <c r="M148" s="60"/>
      <c r="N148" s="60"/>
      <c r="O148" s="60"/>
      <c r="P148" s="61">
        <f>P149</f>
        <v>44320.45</v>
      </c>
      <c r="Q148" s="57">
        <f t="shared" si="24"/>
        <v>1.1083339663718232E-2</v>
      </c>
      <c r="S148" s="60"/>
      <c r="T148" s="60"/>
      <c r="U148" s="60"/>
      <c r="V148" s="60"/>
      <c r="W148" s="60"/>
      <c r="X148" s="61">
        <v>53705.1</v>
      </c>
      <c r="Y148" s="91">
        <f t="shared" si="25"/>
        <v>-9384.6500000000015</v>
      </c>
    </row>
    <row r="149" spans="1:25" s="50" customFormat="1" x14ac:dyDescent="0.25">
      <c r="A149" s="52" t="s">
        <v>2082</v>
      </c>
      <c r="B149" s="3" t="s">
        <v>247</v>
      </c>
      <c r="C149" s="46">
        <v>190102</v>
      </c>
      <c r="D149" s="47" t="s">
        <v>1490</v>
      </c>
      <c r="E149" s="48" t="s">
        <v>248</v>
      </c>
      <c r="F149" s="46" t="s">
        <v>11</v>
      </c>
      <c r="G149" s="59">
        <v>263.17</v>
      </c>
      <c r="H149" s="59">
        <v>263.17</v>
      </c>
      <c r="I149" s="66">
        <v>0</v>
      </c>
      <c r="J149" s="59">
        <v>0</v>
      </c>
      <c r="K149" s="66">
        <v>204.07</v>
      </c>
      <c r="L149" s="59">
        <v>168.41</v>
      </c>
      <c r="M149" s="59">
        <f>L149+J149</f>
        <v>168.41</v>
      </c>
      <c r="N149" s="59">
        <f>TRUNC(J149*H149,2)</f>
        <v>0</v>
      </c>
      <c r="O149" s="59">
        <f>TRUNC(L149*H149,2)</f>
        <v>44320.45</v>
      </c>
      <c r="P149" s="59">
        <f>TRUNC(((J149*H149)+(L149*H149)),2)</f>
        <v>44320.45</v>
      </c>
      <c r="Q149" s="58">
        <f t="shared" si="24"/>
        <v>1.1083339663718232E-2</v>
      </c>
      <c r="S149" s="59">
        <v>0</v>
      </c>
      <c r="T149" s="59">
        <v>204.07</v>
      </c>
      <c r="U149" s="59">
        <v>204.07</v>
      </c>
      <c r="V149" s="59">
        <v>0</v>
      </c>
      <c r="W149" s="59">
        <v>53705.1</v>
      </c>
      <c r="X149" s="59">
        <v>53705.1</v>
      </c>
      <c r="Y149" s="91">
        <f t="shared" si="25"/>
        <v>-9384.6500000000015</v>
      </c>
    </row>
    <row r="150" spans="1:25" s="50" customFormat="1" x14ac:dyDescent="0.25">
      <c r="A150" s="52" t="s">
        <v>2086</v>
      </c>
      <c r="B150" s="44" t="s">
        <v>249</v>
      </c>
      <c r="C150" s="62"/>
      <c r="D150" s="62"/>
      <c r="E150" s="87" t="s">
        <v>67</v>
      </c>
      <c r="F150" s="62"/>
      <c r="G150" s="60"/>
      <c r="H150" s="60"/>
      <c r="I150" s="66"/>
      <c r="J150" s="60"/>
      <c r="K150" s="66"/>
      <c r="L150" s="60"/>
      <c r="M150" s="60"/>
      <c r="N150" s="60"/>
      <c r="O150" s="60"/>
      <c r="P150" s="61">
        <f>SUM(P151:P156)</f>
        <v>24751.119999999999</v>
      </c>
      <c r="Q150" s="57">
        <f t="shared" si="24"/>
        <v>6.1895822361336499E-3</v>
      </c>
      <c r="S150" s="60"/>
      <c r="T150" s="60"/>
      <c r="U150" s="60"/>
      <c r="V150" s="60"/>
      <c r="W150" s="60"/>
      <c r="X150" s="61">
        <v>29991.65</v>
      </c>
      <c r="Y150" s="91">
        <f t="shared" si="25"/>
        <v>-5240.5300000000025</v>
      </c>
    </row>
    <row r="151" spans="1:25" s="50" customFormat="1" x14ac:dyDescent="0.25">
      <c r="A151" s="52" t="s">
        <v>2087</v>
      </c>
      <c r="B151" s="3" t="s">
        <v>250</v>
      </c>
      <c r="C151" s="46">
        <v>271608</v>
      </c>
      <c r="D151" s="47" t="s">
        <v>1490</v>
      </c>
      <c r="E151" s="48" t="s">
        <v>251</v>
      </c>
      <c r="F151" s="46" t="s">
        <v>11</v>
      </c>
      <c r="G151" s="59">
        <v>20.36</v>
      </c>
      <c r="H151" s="59">
        <v>20.36</v>
      </c>
      <c r="I151" s="66">
        <v>51.4</v>
      </c>
      <c r="J151" s="59">
        <v>42.42</v>
      </c>
      <c r="K151" s="66">
        <v>452.58</v>
      </c>
      <c r="L151" s="59">
        <v>373.51</v>
      </c>
      <c r="M151" s="59">
        <f t="shared" ref="M151:M156" si="30">L151+J151</f>
        <v>415.93</v>
      </c>
      <c r="N151" s="59">
        <f t="shared" ref="N151:N156" si="31">TRUNC(J151*H151,2)</f>
        <v>863.67</v>
      </c>
      <c r="O151" s="59">
        <f t="shared" ref="O151:O156" si="32">TRUNC(L151*H151,2)</f>
        <v>7604.66</v>
      </c>
      <c r="P151" s="59">
        <f t="shared" ref="P151:P156" si="33">TRUNC(((J151*H151)+(L151*H151)),2)</f>
        <v>8468.33</v>
      </c>
      <c r="Q151" s="58">
        <f t="shared" si="24"/>
        <v>2.1176991157457791E-3</v>
      </c>
      <c r="S151" s="59">
        <v>51.4</v>
      </c>
      <c r="T151" s="59">
        <v>452.58</v>
      </c>
      <c r="U151" s="59">
        <v>503.98</v>
      </c>
      <c r="V151" s="59">
        <v>1046.5</v>
      </c>
      <c r="W151" s="59">
        <v>9214.5300000000007</v>
      </c>
      <c r="X151" s="59">
        <v>10261.030000000001</v>
      </c>
      <c r="Y151" s="91">
        <f t="shared" si="25"/>
        <v>-1792.7000000000007</v>
      </c>
    </row>
    <row r="152" spans="1:25" s="50" customFormat="1" ht="24" x14ac:dyDescent="0.25">
      <c r="A152" s="52" t="s">
        <v>2088</v>
      </c>
      <c r="B152" s="3" t="s">
        <v>252</v>
      </c>
      <c r="C152" s="46">
        <v>271101</v>
      </c>
      <c r="D152" s="47" t="s">
        <v>1490</v>
      </c>
      <c r="E152" s="48" t="s">
        <v>1554</v>
      </c>
      <c r="F152" s="46" t="s">
        <v>253</v>
      </c>
      <c r="G152" s="59">
        <v>1</v>
      </c>
      <c r="H152" s="59">
        <v>1</v>
      </c>
      <c r="I152" s="66">
        <v>139.47999999999999</v>
      </c>
      <c r="J152" s="59">
        <v>115.11</v>
      </c>
      <c r="K152" s="66">
        <v>5462.95</v>
      </c>
      <c r="L152" s="59">
        <v>4508.57</v>
      </c>
      <c r="M152" s="59">
        <f t="shared" si="30"/>
        <v>4623.6799999999994</v>
      </c>
      <c r="N152" s="59">
        <f t="shared" si="31"/>
        <v>115.11</v>
      </c>
      <c r="O152" s="59">
        <f t="shared" si="32"/>
        <v>4508.57</v>
      </c>
      <c r="P152" s="59">
        <f t="shared" si="33"/>
        <v>4623.68</v>
      </c>
      <c r="Q152" s="58">
        <f t="shared" si="24"/>
        <v>1.1562566701452878E-3</v>
      </c>
      <c r="S152" s="59">
        <v>139.47999999999999</v>
      </c>
      <c r="T152" s="59">
        <v>5462.95</v>
      </c>
      <c r="U152" s="59">
        <v>5602.43</v>
      </c>
      <c r="V152" s="59">
        <v>139.47999999999999</v>
      </c>
      <c r="W152" s="59">
        <v>5462.95</v>
      </c>
      <c r="X152" s="59">
        <v>5602.43</v>
      </c>
      <c r="Y152" s="91">
        <f t="shared" si="25"/>
        <v>-978.75</v>
      </c>
    </row>
    <row r="153" spans="1:25" s="50" customFormat="1" ht="24" x14ac:dyDescent="0.25">
      <c r="A153" s="52" t="s">
        <v>2089</v>
      </c>
      <c r="B153" s="3" t="s">
        <v>254</v>
      </c>
      <c r="C153" s="46">
        <v>240210</v>
      </c>
      <c r="D153" s="47" t="s">
        <v>1490</v>
      </c>
      <c r="E153" s="48" t="s">
        <v>1555</v>
      </c>
      <c r="F153" s="46" t="s">
        <v>106</v>
      </c>
      <c r="G153" s="59">
        <v>1</v>
      </c>
      <c r="H153" s="59">
        <v>1</v>
      </c>
      <c r="I153" s="66">
        <v>111.81</v>
      </c>
      <c r="J153" s="59">
        <v>92.27</v>
      </c>
      <c r="K153" s="66">
        <v>537.1</v>
      </c>
      <c r="L153" s="59">
        <v>443.26</v>
      </c>
      <c r="M153" s="59">
        <f t="shared" si="30"/>
        <v>535.53</v>
      </c>
      <c r="N153" s="59">
        <f t="shared" si="31"/>
        <v>92.27</v>
      </c>
      <c r="O153" s="59">
        <f t="shared" si="32"/>
        <v>443.26</v>
      </c>
      <c r="P153" s="59">
        <f t="shared" si="33"/>
        <v>535.53</v>
      </c>
      <c r="Q153" s="58">
        <f t="shared" si="24"/>
        <v>1.3392149425628632E-4</v>
      </c>
      <c r="S153" s="59">
        <v>111.81</v>
      </c>
      <c r="T153" s="59">
        <v>537.1</v>
      </c>
      <c r="U153" s="59">
        <v>648.91</v>
      </c>
      <c r="V153" s="59">
        <v>111.81</v>
      </c>
      <c r="W153" s="59">
        <v>537.1</v>
      </c>
      <c r="X153" s="59">
        <v>648.91</v>
      </c>
      <c r="Y153" s="91">
        <f t="shared" si="25"/>
        <v>-113.38</v>
      </c>
    </row>
    <row r="154" spans="1:25" s="50" customFormat="1" x14ac:dyDescent="0.25">
      <c r="A154" s="52" t="s">
        <v>2090</v>
      </c>
      <c r="B154" s="3" t="s">
        <v>255</v>
      </c>
      <c r="C154" s="46" t="s">
        <v>256</v>
      </c>
      <c r="D154" s="46" t="s">
        <v>70</v>
      </c>
      <c r="E154" s="48" t="s">
        <v>257</v>
      </c>
      <c r="F154" s="46" t="s">
        <v>11</v>
      </c>
      <c r="G154" s="59">
        <v>86.68</v>
      </c>
      <c r="H154" s="59">
        <v>86.68</v>
      </c>
      <c r="I154" s="66">
        <v>1.98</v>
      </c>
      <c r="J154" s="59">
        <v>1.63</v>
      </c>
      <c r="K154" s="66">
        <v>40.78</v>
      </c>
      <c r="L154" s="59">
        <v>33.65</v>
      </c>
      <c r="M154" s="59">
        <f t="shared" si="30"/>
        <v>35.28</v>
      </c>
      <c r="N154" s="59">
        <f t="shared" si="31"/>
        <v>141.28</v>
      </c>
      <c r="O154" s="59">
        <f t="shared" si="32"/>
        <v>2916.78</v>
      </c>
      <c r="P154" s="59">
        <f t="shared" si="33"/>
        <v>3058.07</v>
      </c>
      <c r="Q154" s="58">
        <f t="shared" si="24"/>
        <v>7.6474017130752998E-4</v>
      </c>
      <c r="S154" s="59">
        <v>1.98</v>
      </c>
      <c r="T154" s="59">
        <v>40.78</v>
      </c>
      <c r="U154" s="59">
        <v>42.76</v>
      </c>
      <c r="V154" s="59">
        <v>171.62</v>
      </c>
      <c r="W154" s="59">
        <v>3534.81</v>
      </c>
      <c r="X154" s="59">
        <v>3706.43</v>
      </c>
      <c r="Y154" s="91">
        <f t="shared" si="25"/>
        <v>-648.35999999999967</v>
      </c>
    </row>
    <row r="155" spans="1:25" s="50" customFormat="1" ht="24" x14ac:dyDescent="0.25">
      <c r="A155" s="52" t="s">
        <v>2091</v>
      </c>
      <c r="B155" s="3" t="s">
        <v>258</v>
      </c>
      <c r="C155" s="46">
        <v>270889</v>
      </c>
      <c r="D155" s="47" t="s">
        <v>1490</v>
      </c>
      <c r="E155" s="48" t="s">
        <v>1556</v>
      </c>
      <c r="F155" s="46" t="s">
        <v>253</v>
      </c>
      <c r="G155" s="59">
        <v>1</v>
      </c>
      <c r="H155" s="59">
        <v>1</v>
      </c>
      <c r="I155" s="66">
        <v>1005.36</v>
      </c>
      <c r="J155" s="59">
        <v>829.72</v>
      </c>
      <c r="K155" s="66">
        <v>6978.31</v>
      </c>
      <c r="L155" s="59">
        <v>5759.19</v>
      </c>
      <c r="M155" s="59">
        <f t="shared" si="30"/>
        <v>6588.91</v>
      </c>
      <c r="N155" s="59">
        <f t="shared" si="31"/>
        <v>829.72</v>
      </c>
      <c r="O155" s="59">
        <f t="shared" si="32"/>
        <v>5759.19</v>
      </c>
      <c r="P155" s="59">
        <f t="shared" si="33"/>
        <v>6588.91</v>
      </c>
      <c r="Q155" s="58">
        <f t="shared" si="24"/>
        <v>1.6477072670442131E-3</v>
      </c>
      <c r="S155" s="59">
        <v>1005.36</v>
      </c>
      <c r="T155" s="59">
        <v>6978.31</v>
      </c>
      <c r="U155" s="59">
        <v>7983.67</v>
      </c>
      <c r="V155" s="59">
        <v>1005.36</v>
      </c>
      <c r="W155" s="59">
        <v>6978.31</v>
      </c>
      <c r="X155" s="59">
        <v>7983.67</v>
      </c>
      <c r="Y155" s="91">
        <f t="shared" si="25"/>
        <v>-1394.7600000000002</v>
      </c>
    </row>
    <row r="156" spans="1:25" s="50" customFormat="1" ht="24" x14ac:dyDescent="0.25">
      <c r="A156" s="52" t="s">
        <v>2092</v>
      </c>
      <c r="B156" s="3" t="s">
        <v>258</v>
      </c>
      <c r="C156" s="46">
        <v>271103</v>
      </c>
      <c r="D156" s="47" t="s">
        <v>1490</v>
      </c>
      <c r="E156" s="48" t="s">
        <v>1557</v>
      </c>
      <c r="F156" s="46" t="s">
        <v>253</v>
      </c>
      <c r="G156" s="59">
        <v>1</v>
      </c>
      <c r="H156" s="59">
        <v>1</v>
      </c>
      <c r="I156" s="66">
        <v>62.16</v>
      </c>
      <c r="J156" s="59">
        <v>51.3</v>
      </c>
      <c r="K156" s="66">
        <v>1727.02</v>
      </c>
      <c r="L156" s="59">
        <v>1425.3</v>
      </c>
      <c r="M156" s="59">
        <f t="shared" si="30"/>
        <v>1476.6</v>
      </c>
      <c r="N156" s="59">
        <f t="shared" si="31"/>
        <v>51.3</v>
      </c>
      <c r="O156" s="59">
        <f t="shared" si="32"/>
        <v>1425.3</v>
      </c>
      <c r="P156" s="59">
        <f t="shared" si="33"/>
        <v>1476.6</v>
      </c>
      <c r="Q156" s="58">
        <f t="shared" si="24"/>
        <v>3.6925751763455339E-4</v>
      </c>
      <c r="S156" s="59">
        <v>62.16</v>
      </c>
      <c r="T156" s="59">
        <v>1727.02</v>
      </c>
      <c r="U156" s="59">
        <v>1789.18</v>
      </c>
      <c r="V156" s="59">
        <v>62.16</v>
      </c>
      <c r="W156" s="59">
        <v>1727.02</v>
      </c>
      <c r="X156" s="59">
        <v>1789.18</v>
      </c>
      <c r="Y156" s="91">
        <f t="shared" si="25"/>
        <v>-312.58000000000015</v>
      </c>
    </row>
    <row r="157" spans="1:25" s="50" customFormat="1" x14ac:dyDescent="0.25">
      <c r="A157" s="52" t="s">
        <v>2093</v>
      </c>
      <c r="B157" s="44" t="s">
        <v>259</v>
      </c>
      <c r="C157" s="62"/>
      <c r="D157" s="62"/>
      <c r="E157" s="87" t="s">
        <v>260</v>
      </c>
      <c r="F157" s="62"/>
      <c r="G157" s="60"/>
      <c r="H157" s="60"/>
      <c r="I157" s="66"/>
      <c r="J157" s="60"/>
      <c r="K157" s="66"/>
      <c r="L157" s="60"/>
      <c r="M157" s="60"/>
      <c r="N157" s="60"/>
      <c r="O157" s="60"/>
      <c r="P157" s="61">
        <f>P158+P165+P167+P172+P176</f>
        <v>360515.81999999995</v>
      </c>
      <c r="Q157" s="57">
        <f t="shared" si="24"/>
        <v>9.0155205716636502E-2</v>
      </c>
      <c r="S157" s="60"/>
      <c r="T157" s="60"/>
      <c r="U157" s="60"/>
      <c r="V157" s="60"/>
      <c r="W157" s="60"/>
      <c r="X157" s="61">
        <v>436976.22</v>
      </c>
      <c r="Y157" s="91">
        <f t="shared" si="25"/>
        <v>-76460.400000000023</v>
      </c>
    </row>
    <row r="158" spans="1:25" s="50" customFormat="1" x14ac:dyDescent="0.25">
      <c r="A158" s="52" t="s">
        <v>2094</v>
      </c>
      <c r="B158" s="44" t="s">
        <v>261</v>
      </c>
      <c r="C158" s="62"/>
      <c r="D158" s="62"/>
      <c r="E158" s="87" t="s">
        <v>52</v>
      </c>
      <c r="F158" s="62"/>
      <c r="G158" s="60"/>
      <c r="H158" s="60"/>
      <c r="I158" s="66"/>
      <c r="J158" s="60"/>
      <c r="K158" s="66"/>
      <c r="L158" s="60"/>
      <c r="M158" s="60"/>
      <c r="N158" s="60"/>
      <c r="O158" s="60"/>
      <c r="P158" s="61">
        <f>SUM(P159:P164)</f>
        <v>1107.31</v>
      </c>
      <c r="Q158" s="57">
        <f t="shared" si="24"/>
        <v>2.7690812803190932E-4</v>
      </c>
      <c r="S158" s="60"/>
      <c r="T158" s="60"/>
      <c r="U158" s="60"/>
      <c r="V158" s="60"/>
      <c r="W158" s="60"/>
      <c r="X158" s="61">
        <v>1342.39</v>
      </c>
      <c r="Y158" s="91">
        <f t="shared" si="25"/>
        <v>-235.08000000000015</v>
      </c>
    </row>
    <row r="159" spans="1:25" s="50" customFormat="1" x14ac:dyDescent="0.25">
      <c r="A159" s="52" t="s">
        <v>2095</v>
      </c>
      <c r="B159" s="3" t="s">
        <v>262</v>
      </c>
      <c r="C159" s="46">
        <v>40101</v>
      </c>
      <c r="D159" s="47" t="s">
        <v>1490</v>
      </c>
      <c r="E159" s="48" t="s">
        <v>150</v>
      </c>
      <c r="F159" s="46" t="s">
        <v>7</v>
      </c>
      <c r="G159" s="59">
        <v>24.69</v>
      </c>
      <c r="H159" s="59">
        <v>24.69</v>
      </c>
      <c r="I159" s="66">
        <v>34.229999999999997</v>
      </c>
      <c r="J159" s="59">
        <v>28.25</v>
      </c>
      <c r="K159" s="66">
        <v>0</v>
      </c>
      <c r="L159" s="59">
        <v>0</v>
      </c>
      <c r="M159" s="59">
        <f t="shared" ref="M159:M164" si="34">L159+J159</f>
        <v>28.25</v>
      </c>
      <c r="N159" s="59">
        <f t="shared" ref="N159:N164" si="35">TRUNC(J159*H159,2)</f>
        <v>697.49</v>
      </c>
      <c r="O159" s="59">
        <f t="shared" ref="O159:O164" si="36">TRUNC(L159*H159,2)</f>
        <v>0</v>
      </c>
      <c r="P159" s="59">
        <f t="shared" ref="P159:P164" si="37">TRUNC(((J159*H159)+(L159*H159)),2)</f>
        <v>697.49</v>
      </c>
      <c r="Q159" s="58">
        <f t="shared" si="24"/>
        <v>1.7442328726461104E-4</v>
      </c>
      <c r="S159" s="59">
        <v>34.229999999999997</v>
      </c>
      <c r="T159" s="59">
        <v>0</v>
      </c>
      <c r="U159" s="59">
        <v>34.229999999999997</v>
      </c>
      <c r="V159" s="59">
        <v>845.13</v>
      </c>
      <c r="W159" s="59">
        <v>0</v>
      </c>
      <c r="X159" s="59">
        <v>845.13</v>
      </c>
      <c r="Y159" s="91">
        <f t="shared" si="25"/>
        <v>-147.63999999999999</v>
      </c>
    </row>
    <row r="160" spans="1:25" s="50" customFormat="1" x14ac:dyDescent="0.25">
      <c r="A160" s="52" t="s">
        <v>2096</v>
      </c>
      <c r="B160" s="3" t="s">
        <v>263</v>
      </c>
      <c r="C160" s="46">
        <v>41004</v>
      </c>
      <c r="D160" s="47" t="s">
        <v>1490</v>
      </c>
      <c r="E160" s="48" t="s">
        <v>90</v>
      </c>
      <c r="F160" s="46" t="s">
        <v>7</v>
      </c>
      <c r="G160" s="59">
        <v>14.31</v>
      </c>
      <c r="H160" s="59">
        <v>14.31</v>
      </c>
      <c r="I160" s="66">
        <v>0</v>
      </c>
      <c r="J160" s="59">
        <v>0</v>
      </c>
      <c r="K160" s="66">
        <v>1.78</v>
      </c>
      <c r="L160" s="59">
        <v>1.46</v>
      </c>
      <c r="M160" s="59">
        <f t="shared" si="34"/>
        <v>1.46</v>
      </c>
      <c r="N160" s="59">
        <f t="shared" si="35"/>
        <v>0</v>
      </c>
      <c r="O160" s="59">
        <f t="shared" si="36"/>
        <v>20.89</v>
      </c>
      <c r="P160" s="59">
        <f t="shared" si="37"/>
        <v>20.89</v>
      </c>
      <c r="Q160" s="58">
        <f t="shared" si="24"/>
        <v>5.2240210912812004E-6</v>
      </c>
      <c r="S160" s="59">
        <v>0</v>
      </c>
      <c r="T160" s="59">
        <v>1.78</v>
      </c>
      <c r="U160" s="59">
        <v>1.78</v>
      </c>
      <c r="V160" s="59">
        <v>0</v>
      </c>
      <c r="W160" s="59">
        <v>25.47</v>
      </c>
      <c r="X160" s="59">
        <v>25.47</v>
      </c>
      <c r="Y160" s="91">
        <f t="shared" si="25"/>
        <v>-4.5799999999999983</v>
      </c>
    </row>
    <row r="161" spans="1:25" s="50" customFormat="1" x14ac:dyDescent="0.25">
      <c r="A161" s="52" t="s">
        <v>2097</v>
      </c>
      <c r="B161" s="3" t="s">
        <v>264</v>
      </c>
      <c r="C161" s="46">
        <v>41005</v>
      </c>
      <c r="D161" s="47" t="s">
        <v>1490</v>
      </c>
      <c r="E161" s="48" t="s">
        <v>92</v>
      </c>
      <c r="F161" s="46" t="s">
        <v>7</v>
      </c>
      <c r="G161" s="59">
        <v>14.31</v>
      </c>
      <c r="H161" s="59">
        <v>14.31</v>
      </c>
      <c r="I161" s="66">
        <v>0</v>
      </c>
      <c r="J161" s="59">
        <v>0</v>
      </c>
      <c r="K161" s="66">
        <v>1.31</v>
      </c>
      <c r="L161" s="59">
        <v>1.08</v>
      </c>
      <c r="M161" s="59">
        <f t="shared" si="34"/>
        <v>1.08</v>
      </c>
      <c r="N161" s="59">
        <f t="shared" si="35"/>
        <v>0</v>
      </c>
      <c r="O161" s="59">
        <f t="shared" si="36"/>
        <v>15.45</v>
      </c>
      <c r="P161" s="59">
        <f t="shared" si="37"/>
        <v>15.45</v>
      </c>
      <c r="Q161" s="58">
        <f t="shared" si="24"/>
        <v>3.8636249813448801E-6</v>
      </c>
      <c r="S161" s="59">
        <v>0</v>
      </c>
      <c r="T161" s="59">
        <v>1.31</v>
      </c>
      <c r="U161" s="59">
        <v>1.31</v>
      </c>
      <c r="V161" s="59">
        <v>0</v>
      </c>
      <c r="W161" s="59">
        <v>18.739999999999998</v>
      </c>
      <c r="X161" s="59">
        <v>18.739999999999998</v>
      </c>
      <c r="Y161" s="91">
        <f t="shared" si="25"/>
        <v>-3.2899999999999991</v>
      </c>
    </row>
    <row r="162" spans="1:25" s="50" customFormat="1" x14ac:dyDescent="0.25">
      <c r="A162" s="52" t="s">
        <v>2098</v>
      </c>
      <c r="B162" s="3" t="s">
        <v>265</v>
      </c>
      <c r="C162" s="46">
        <v>41012</v>
      </c>
      <c r="D162" s="47" t="s">
        <v>1490</v>
      </c>
      <c r="E162" s="48" t="s">
        <v>154</v>
      </c>
      <c r="F162" s="46" t="s">
        <v>7</v>
      </c>
      <c r="G162" s="59">
        <v>14.31</v>
      </c>
      <c r="H162" s="59">
        <v>14.31</v>
      </c>
      <c r="I162" s="66">
        <v>0</v>
      </c>
      <c r="J162" s="59">
        <v>0</v>
      </c>
      <c r="K162" s="66">
        <v>5</v>
      </c>
      <c r="L162" s="59">
        <v>4.12</v>
      </c>
      <c r="M162" s="59">
        <f t="shared" si="34"/>
        <v>4.12</v>
      </c>
      <c r="N162" s="59">
        <f t="shared" si="35"/>
        <v>0</v>
      </c>
      <c r="O162" s="59">
        <f t="shared" si="36"/>
        <v>58.95</v>
      </c>
      <c r="P162" s="59">
        <f t="shared" si="37"/>
        <v>58.95</v>
      </c>
      <c r="Q162" s="58">
        <f t="shared" si="24"/>
        <v>1.4741792404548912E-5</v>
      </c>
      <c r="S162" s="59">
        <v>0</v>
      </c>
      <c r="T162" s="59">
        <v>5</v>
      </c>
      <c r="U162" s="59">
        <v>5</v>
      </c>
      <c r="V162" s="59">
        <v>0</v>
      </c>
      <c r="W162" s="59">
        <v>71.55</v>
      </c>
      <c r="X162" s="59">
        <v>71.55</v>
      </c>
      <c r="Y162" s="91">
        <f t="shared" si="25"/>
        <v>-12.599999999999994</v>
      </c>
    </row>
    <row r="163" spans="1:25" s="50" customFormat="1" ht="24" x14ac:dyDescent="0.25">
      <c r="A163" s="52" t="s">
        <v>2099</v>
      </c>
      <c r="B163" s="3" t="s">
        <v>266</v>
      </c>
      <c r="C163" s="46">
        <v>41006</v>
      </c>
      <c r="D163" s="47" t="s">
        <v>1490</v>
      </c>
      <c r="E163" s="48" t="s">
        <v>94</v>
      </c>
      <c r="F163" s="47" t="s">
        <v>1509</v>
      </c>
      <c r="G163" s="59">
        <v>143.1</v>
      </c>
      <c r="H163" s="59">
        <v>143.1</v>
      </c>
      <c r="I163" s="66">
        <v>0</v>
      </c>
      <c r="J163" s="59">
        <v>0</v>
      </c>
      <c r="K163" s="66">
        <v>2.5099999999999998</v>
      </c>
      <c r="L163" s="59">
        <v>2.0699999999999998</v>
      </c>
      <c r="M163" s="59">
        <f t="shared" si="34"/>
        <v>2.0699999999999998</v>
      </c>
      <c r="N163" s="59">
        <f t="shared" si="35"/>
        <v>0</v>
      </c>
      <c r="O163" s="59">
        <f t="shared" si="36"/>
        <v>296.20999999999998</v>
      </c>
      <c r="P163" s="59">
        <f t="shared" si="37"/>
        <v>296.20999999999998</v>
      </c>
      <c r="Q163" s="58">
        <f t="shared" si="24"/>
        <v>7.4074068331661289E-5</v>
      </c>
      <c r="S163" s="59">
        <v>0</v>
      </c>
      <c r="T163" s="59">
        <v>2.5099999999999998</v>
      </c>
      <c r="U163" s="59">
        <v>2.5099999999999998</v>
      </c>
      <c r="V163" s="59">
        <v>0</v>
      </c>
      <c r="W163" s="59">
        <v>359.18</v>
      </c>
      <c r="X163" s="59">
        <v>359.18</v>
      </c>
      <c r="Y163" s="91">
        <f t="shared" si="25"/>
        <v>-62.970000000000027</v>
      </c>
    </row>
    <row r="164" spans="1:25" s="50" customFormat="1" x14ac:dyDescent="0.25">
      <c r="A164" s="52" t="s">
        <v>2100</v>
      </c>
      <c r="B164" s="3" t="s">
        <v>267</v>
      </c>
      <c r="C164" s="46">
        <v>41009</v>
      </c>
      <c r="D164" s="47" t="s">
        <v>1490</v>
      </c>
      <c r="E164" s="48" t="s">
        <v>96</v>
      </c>
      <c r="F164" s="46" t="s">
        <v>7</v>
      </c>
      <c r="G164" s="59">
        <v>11.45</v>
      </c>
      <c r="H164" s="59">
        <v>11.45</v>
      </c>
      <c r="I164" s="66">
        <v>0</v>
      </c>
      <c r="J164" s="59">
        <v>0</v>
      </c>
      <c r="K164" s="66">
        <v>1.95</v>
      </c>
      <c r="L164" s="59">
        <v>1.6</v>
      </c>
      <c r="M164" s="59">
        <f t="shared" si="34"/>
        <v>1.6</v>
      </c>
      <c r="N164" s="59">
        <f t="shared" si="35"/>
        <v>0</v>
      </c>
      <c r="O164" s="59">
        <f t="shared" si="36"/>
        <v>18.32</v>
      </c>
      <c r="P164" s="59">
        <f t="shared" si="37"/>
        <v>18.32</v>
      </c>
      <c r="Q164" s="58">
        <f t="shared" si="24"/>
        <v>4.5813339584620194E-6</v>
      </c>
      <c r="S164" s="59">
        <v>0</v>
      </c>
      <c r="T164" s="59">
        <v>1.95</v>
      </c>
      <c r="U164" s="59">
        <v>1.95</v>
      </c>
      <c r="V164" s="59">
        <v>0</v>
      </c>
      <c r="W164" s="59">
        <v>22.32</v>
      </c>
      <c r="X164" s="59">
        <v>22.32</v>
      </c>
      <c r="Y164" s="91">
        <f t="shared" si="25"/>
        <v>-4</v>
      </c>
    </row>
    <row r="165" spans="1:25" s="50" customFormat="1" x14ac:dyDescent="0.25">
      <c r="A165" s="52" t="s">
        <v>2101</v>
      </c>
      <c r="B165" s="44" t="s">
        <v>268</v>
      </c>
      <c r="C165" s="62"/>
      <c r="D165" s="62"/>
      <c r="E165" s="87" t="s">
        <v>160</v>
      </c>
      <c r="F165" s="62"/>
      <c r="G165" s="60"/>
      <c r="H165" s="60"/>
      <c r="I165" s="66"/>
      <c r="J165" s="60"/>
      <c r="K165" s="66"/>
      <c r="L165" s="60"/>
      <c r="M165" s="60"/>
      <c r="N165" s="60"/>
      <c r="O165" s="60"/>
      <c r="P165" s="61">
        <f>P166</f>
        <v>10294.049999999999</v>
      </c>
      <c r="Q165" s="57">
        <f t="shared" si="24"/>
        <v>2.5742620543180105E-3</v>
      </c>
      <c r="S165" s="60"/>
      <c r="T165" s="60"/>
      <c r="U165" s="60"/>
      <c r="V165" s="60"/>
      <c r="W165" s="60"/>
      <c r="X165" s="61">
        <v>12473.26</v>
      </c>
      <c r="Y165" s="91">
        <f t="shared" si="25"/>
        <v>-2179.2100000000009</v>
      </c>
    </row>
    <row r="166" spans="1:25" s="50" customFormat="1" x14ac:dyDescent="0.25">
      <c r="A166" s="52" t="s">
        <v>2102</v>
      </c>
      <c r="B166" s="3" t="s">
        <v>269</v>
      </c>
      <c r="C166" s="46">
        <v>50201</v>
      </c>
      <c r="D166" s="47" t="s">
        <v>1490</v>
      </c>
      <c r="E166" s="48" t="s">
        <v>162</v>
      </c>
      <c r="F166" s="46" t="s">
        <v>7</v>
      </c>
      <c r="G166" s="59">
        <v>17.88</v>
      </c>
      <c r="H166" s="59">
        <v>17.88</v>
      </c>
      <c r="I166" s="66">
        <v>284.56</v>
      </c>
      <c r="J166" s="59">
        <v>234.84</v>
      </c>
      <c r="K166" s="66">
        <v>413.05</v>
      </c>
      <c r="L166" s="59">
        <v>340.89</v>
      </c>
      <c r="M166" s="59">
        <f>L166+J166</f>
        <v>575.73</v>
      </c>
      <c r="N166" s="59">
        <f>TRUNC(J166*H166,2)</f>
        <v>4198.93</v>
      </c>
      <c r="O166" s="59">
        <f>TRUNC(L166*H166,2)</f>
        <v>6095.11</v>
      </c>
      <c r="P166" s="59">
        <f>TRUNC(((J166*H166)+(L166*H166)),2)</f>
        <v>10294.049999999999</v>
      </c>
      <c r="Q166" s="58">
        <f t="shared" si="24"/>
        <v>2.5742620543180105E-3</v>
      </c>
      <c r="S166" s="59">
        <v>284.56</v>
      </c>
      <c r="T166" s="59">
        <v>413.05</v>
      </c>
      <c r="U166" s="59">
        <v>697.61</v>
      </c>
      <c r="V166" s="59">
        <v>5087.93</v>
      </c>
      <c r="W166" s="59">
        <v>7385.33</v>
      </c>
      <c r="X166" s="59">
        <v>12473.26</v>
      </c>
      <c r="Y166" s="91">
        <f t="shared" si="25"/>
        <v>-2179.2100000000009</v>
      </c>
    </row>
    <row r="167" spans="1:25" s="50" customFormat="1" x14ac:dyDescent="0.25">
      <c r="A167" s="52" t="s">
        <v>2103</v>
      </c>
      <c r="B167" s="44" t="s">
        <v>270</v>
      </c>
      <c r="C167" s="62"/>
      <c r="D167" s="62"/>
      <c r="E167" s="87" t="s">
        <v>187</v>
      </c>
      <c r="F167" s="62"/>
      <c r="G167" s="60"/>
      <c r="H167" s="60"/>
      <c r="I167" s="66"/>
      <c r="J167" s="60"/>
      <c r="K167" s="66"/>
      <c r="L167" s="60"/>
      <c r="M167" s="60"/>
      <c r="N167" s="60"/>
      <c r="O167" s="60"/>
      <c r="P167" s="61">
        <f>P168</f>
        <v>27696.61</v>
      </c>
      <c r="Q167" s="57">
        <f t="shared" si="24"/>
        <v>6.9261692100042989E-3</v>
      </c>
      <c r="S167" s="60"/>
      <c r="T167" s="60"/>
      <c r="U167" s="60"/>
      <c r="V167" s="60"/>
      <c r="W167" s="60"/>
      <c r="X167" s="61">
        <v>33598.589999999997</v>
      </c>
      <c r="Y167" s="91">
        <f t="shared" si="25"/>
        <v>-5901.9799999999959</v>
      </c>
    </row>
    <row r="168" spans="1:25" s="50" customFormat="1" x14ac:dyDescent="0.25">
      <c r="A168" s="52" t="s">
        <v>2104</v>
      </c>
      <c r="B168" s="44" t="s">
        <v>271</v>
      </c>
      <c r="C168" s="62"/>
      <c r="D168" s="62"/>
      <c r="E168" s="87" t="s">
        <v>212</v>
      </c>
      <c r="F168" s="62"/>
      <c r="G168" s="60"/>
      <c r="H168" s="60"/>
      <c r="I168" s="66"/>
      <c r="J168" s="60"/>
      <c r="K168" s="66"/>
      <c r="L168" s="60"/>
      <c r="M168" s="60"/>
      <c r="N168" s="60"/>
      <c r="O168" s="60"/>
      <c r="P168" s="61">
        <f>SUM(P169:P171)</f>
        <v>27696.61</v>
      </c>
      <c r="Q168" s="57">
        <f t="shared" si="24"/>
        <v>6.9261692100042989E-3</v>
      </c>
      <c r="S168" s="60"/>
      <c r="T168" s="60"/>
      <c r="U168" s="60"/>
      <c r="V168" s="60"/>
      <c r="W168" s="60"/>
      <c r="X168" s="61">
        <v>33598.589999999997</v>
      </c>
      <c r="Y168" s="91">
        <f t="shared" si="25"/>
        <v>-5901.9799999999959</v>
      </c>
    </row>
    <row r="169" spans="1:25" s="50" customFormat="1" x14ac:dyDescent="0.25">
      <c r="A169" s="52" t="s">
        <v>2105</v>
      </c>
      <c r="B169" s="3" t="s">
        <v>272</v>
      </c>
      <c r="C169" s="46">
        <v>261703</v>
      </c>
      <c r="D169" s="47" t="s">
        <v>1490</v>
      </c>
      <c r="E169" s="48" t="s">
        <v>273</v>
      </c>
      <c r="F169" s="46" t="s">
        <v>11</v>
      </c>
      <c r="G169" s="59">
        <v>2376.0500000000002</v>
      </c>
      <c r="H169" s="59">
        <v>2376.0500000000002</v>
      </c>
      <c r="I169" s="66">
        <v>8.9499999999999993</v>
      </c>
      <c r="J169" s="59">
        <v>7.38</v>
      </c>
      <c r="K169" s="66">
        <v>3.92</v>
      </c>
      <c r="L169" s="59">
        <v>3.23</v>
      </c>
      <c r="M169" s="59">
        <f>L169+J169</f>
        <v>10.61</v>
      </c>
      <c r="N169" s="59">
        <f>TRUNC(J169*H169,2)</f>
        <v>17535.240000000002</v>
      </c>
      <c r="O169" s="59">
        <f>TRUNC(L169*H169,2)</f>
        <v>7674.64</v>
      </c>
      <c r="P169" s="59">
        <f>TRUNC(((J169*H169)+(L169*H169)),2)</f>
        <v>25209.89</v>
      </c>
      <c r="Q169" s="58">
        <f t="shared" si="24"/>
        <v>6.3043081411622319E-3</v>
      </c>
      <c r="S169" s="59">
        <v>8.9499999999999993</v>
      </c>
      <c r="T169" s="59">
        <v>3.92</v>
      </c>
      <c r="U169" s="59">
        <v>12.87</v>
      </c>
      <c r="V169" s="59">
        <v>21265.64</v>
      </c>
      <c r="W169" s="59">
        <v>9314.1200000000008</v>
      </c>
      <c r="X169" s="59">
        <v>30579.759999999998</v>
      </c>
      <c r="Y169" s="91">
        <f t="shared" si="25"/>
        <v>-5369.869999999999</v>
      </c>
    </row>
    <row r="170" spans="1:25" s="50" customFormat="1" x14ac:dyDescent="0.25">
      <c r="A170" s="52" t="s">
        <v>2106</v>
      </c>
      <c r="B170" s="3" t="s">
        <v>274</v>
      </c>
      <c r="C170" s="46">
        <v>261700</v>
      </c>
      <c r="D170" s="47" t="s">
        <v>1490</v>
      </c>
      <c r="E170" s="48" t="s">
        <v>214</v>
      </c>
      <c r="F170" s="46" t="s">
        <v>61</v>
      </c>
      <c r="G170" s="59">
        <v>270.32</v>
      </c>
      <c r="H170" s="59">
        <v>270.32</v>
      </c>
      <c r="I170" s="66">
        <v>9.76</v>
      </c>
      <c r="J170" s="59">
        <v>8.0500000000000007</v>
      </c>
      <c r="K170" s="66">
        <v>0.69</v>
      </c>
      <c r="L170" s="59">
        <v>0.56000000000000005</v>
      </c>
      <c r="M170" s="59">
        <f>L170+J170</f>
        <v>8.6100000000000012</v>
      </c>
      <c r="N170" s="59">
        <f>TRUNC(J170*H170,2)</f>
        <v>2176.0700000000002</v>
      </c>
      <c r="O170" s="59">
        <f>TRUNC(L170*H170,2)</f>
        <v>151.37</v>
      </c>
      <c r="P170" s="59">
        <f>TRUNC(((J170*H170)+(L170*H170)),2)</f>
        <v>2327.4499999999998</v>
      </c>
      <c r="Q170" s="58">
        <f t="shared" si="24"/>
        <v>5.8203197170428095E-4</v>
      </c>
      <c r="S170" s="59">
        <v>9.76</v>
      </c>
      <c r="T170" s="59">
        <v>0.69</v>
      </c>
      <c r="U170" s="59">
        <v>10.45</v>
      </c>
      <c r="V170" s="59">
        <v>2638.32</v>
      </c>
      <c r="W170" s="59">
        <v>186.52</v>
      </c>
      <c r="X170" s="59">
        <v>2824.84</v>
      </c>
      <c r="Y170" s="91">
        <f t="shared" si="25"/>
        <v>-497.39000000000033</v>
      </c>
    </row>
    <row r="171" spans="1:25" s="50" customFormat="1" x14ac:dyDescent="0.25">
      <c r="A171" s="52" t="s">
        <v>2107</v>
      </c>
      <c r="B171" s="3" t="s">
        <v>275</v>
      </c>
      <c r="C171" s="46">
        <v>260204</v>
      </c>
      <c r="D171" s="47" t="s">
        <v>1490</v>
      </c>
      <c r="E171" s="48" t="s">
        <v>276</v>
      </c>
      <c r="F171" s="46" t="s">
        <v>11</v>
      </c>
      <c r="G171" s="59">
        <v>51.05</v>
      </c>
      <c r="H171" s="59">
        <v>51.05</v>
      </c>
      <c r="I171" s="66">
        <v>3.27</v>
      </c>
      <c r="J171" s="59">
        <v>2.69</v>
      </c>
      <c r="K171" s="66">
        <v>0.53</v>
      </c>
      <c r="L171" s="59">
        <v>0.43</v>
      </c>
      <c r="M171" s="59">
        <f>L171+J171</f>
        <v>3.12</v>
      </c>
      <c r="N171" s="59">
        <f>TRUNC(J171*H171,2)</f>
        <v>137.32</v>
      </c>
      <c r="O171" s="59">
        <f>TRUNC(L171*H171,2)</f>
        <v>21.95</v>
      </c>
      <c r="P171" s="59">
        <f>TRUNC(((J171*H171)+(L171*H171)),2)</f>
        <v>159.27000000000001</v>
      </c>
      <c r="Q171" s="58">
        <f t="shared" si="24"/>
        <v>3.9829097137786348E-5</v>
      </c>
      <c r="S171" s="59">
        <v>3.27</v>
      </c>
      <c r="T171" s="59">
        <v>0.53</v>
      </c>
      <c r="U171" s="59">
        <v>3.8</v>
      </c>
      <c r="V171" s="59">
        <v>166.93</v>
      </c>
      <c r="W171" s="59">
        <v>27.06</v>
      </c>
      <c r="X171" s="59">
        <v>193.99</v>
      </c>
      <c r="Y171" s="91">
        <f t="shared" si="25"/>
        <v>-34.72</v>
      </c>
    </row>
    <row r="172" spans="1:25" s="50" customFormat="1" x14ac:dyDescent="0.25">
      <c r="A172" s="52" t="s">
        <v>2111</v>
      </c>
      <c r="B172" s="44" t="s">
        <v>277</v>
      </c>
      <c r="C172" s="62"/>
      <c r="D172" s="62"/>
      <c r="E172" s="87" t="s">
        <v>9</v>
      </c>
      <c r="F172" s="62"/>
      <c r="G172" s="60"/>
      <c r="H172" s="60"/>
      <c r="I172" s="66"/>
      <c r="J172" s="60"/>
      <c r="K172" s="66"/>
      <c r="L172" s="60"/>
      <c r="M172" s="60"/>
      <c r="N172" s="60"/>
      <c r="O172" s="60"/>
      <c r="P172" s="61">
        <f>SUM(P173:P175)</f>
        <v>288346</v>
      </c>
      <c r="Q172" s="57">
        <f t="shared" si="24"/>
        <v>7.2107495719797465E-2</v>
      </c>
      <c r="S172" s="60"/>
      <c r="T172" s="60"/>
      <c r="U172" s="60"/>
      <c r="V172" s="60"/>
      <c r="W172" s="60"/>
      <c r="X172" s="61">
        <v>349473.29</v>
      </c>
      <c r="Y172" s="91">
        <f t="shared" si="25"/>
        <v>-61127.289999999979</v>
      </c>
    </row>
    <row r="173" spans="1:25" s="50" customFormat="1" x14ac:dyDescent="0.25">
      <c r="A173" s="52" t="s">
        <v>2112</v>
      </c>
      <c r="B173" s="3" t="s">
        <v>278</v>
      </c>
      <c r="C173" s="46">
        <v>220059</v>
      </c>
      <c r="D173" s="47" t="s">
        <v>1490</v>
      </c>
      <c r="E173" s="48" t="s">
        <v>279</v>
      </c>
      <c r="F173" s="46" t="s">
        <v>11</v>
      </c>
      <c r="G173" s="59">
        <v>2614.2600000000002</v>
      </c>
      <c r="H173" s="59">
        <v>2614.2600000000002</v>
      </c>
      <c r="I173" s="66">
        <v>9.98</v>
      </c>
      <c r="J173" s="59">
        <v>8.23</v>
      </c>
      <c r="K173" s="66">
        <v>30.51</v>
      </c>
      <c r="L173" s="59">
        <v>25.17</v>
      </c>
      <c r="M173" s="59">
        <f>L173+J173</f>
        <v>33.400000000000006</v>
      </c>
      <c r="N173" s="59">
        <f>TRUNC(J173*H173,2)</f>
        <v>21515.35</v>
      </c>
      <c r="O173" s="59">
        <f>TRUNC(L173*H173,2)</f>
        <v>65800.92</v>
      </c>
      <c r="P173" s="59">
        <f>TRUNC(((J173*H173)+(L173*H173)),2)</f>
        <v>87316.28</v>
      </c>
      <c r="Q173" s="58">
        <f t="shared" si="24"/>
        <v>2.1835427876123258E-2</v>
      </c>
      <c r="S173" s="59">
        <v>9.98</v>
      </c>
      <c r="T173" s="59">
        <v>30.51</v>
      </c>
      <c r="U173" s="59">
        <v>40.49</v>
      </c>
      <c r="V173" s="59">
        <v>26090.31</v>
      </c>
      <c r="W173" s="59">
        <v>79761.070000000007</v>
      </c>
      <c r="X173" s="59">
        <v>105851.38</v>
      </c>
      <c r="Y173" s="91">
        <f t="shared" si="25"/>
        <v>-18535.100000000006</v>
      </c>
    </row>
    <row r="174" spans="1:25" s="50" customFormat="1" ht="24" x14ac:dyDescent="0.25">
      <c r="A174" s="52" t="s">
        <v>2113</v>
      </c>
      <c r="B174" s="3" t="s">
        <v>280</v>
      </c>
      <c r="C174" s="46">
        <v>270601</v>
      </c>
      <c r="D174" s="47" t="s">
        <v>1490</v>
      </c>
      <c r="E174" s="48" t="s">
        <v>1558</v>
      </c>
      <c r="F174" s="46" t="s">
        <v>11</v>
      </c>
      <c r="G174" s="59">
        <v>1930.55</v>
      </c>
      <c r="H174" s="59">
        <v>1930.55</v>
      </c>
      <c r="I174" s="66">
        <v>9.8800000000000008</v>
      </c>
      <c r="J174" s="59">
        <v>8.15</v>
      </c>
      <c r="K174" s="66">
        <v>109.62</v>
      </c>
      <c r="L174" s="59">
        <v>90.46</v>
      </c>
      <c r="M174" s="59">
        <f>L174+J174</f>
        <v>98.61</v>
      </c>
      <c r="N174" s="59">
        <f>TRUNC(J174*H174,2)</f>
        <v>15733.98</v>
      </c>
      <c r="O174" s="59">
        <f>TRUNC(L174*H174,2)</f>
        <v>174637.55</v>
      </c>
      <c r="P174" s="59">
        <f>TRUNC(((J174*H174)+(L174*H174)),2)</f>
        <v>190371.53</v>
      </c>
      <c r="Q174" s="58">
        <f t="shared" si="24"/>
        <v>4.7606744274747335E-2</v>
      </c>
      <c r="S174" s="59">
        <v>9.8800000000000008</v>
      </c>
      <c r="T174" s="59">
        <v>109.62</v>
      </c>
      <c r="U174" s="59">
        <v>119.5</v>
      </c>
      <c r="V174" s="59">
        <v>19073.830000000002</v>
      </c>
      <c r="W174" s="59">
        <v>211626.89</v>
      </c>
      <c r="X174" s="59">
        <v>230700.72</v>
      </c>
      <c r="Y174" s="91">
        <f t="shared" si="25"/>
        <v>-40329.19</v>
      </c>
    </row>
    <row r="175" spans="1:25" s="50" customFormat="1" ht="48" x14ac:dyDescent="0.25">
      <c r="A175" s="52" t="s">
        <v>2114</v>
      </c>
      <c r="B175" s="48" t="s">
        <v>1559</v>
      </c>
      <c r="C175" s="47" t="s">
        <v>1560</v>
      </c>
      <c r="D175" s="47" t="s">
        <v>1490</v>
      </c>
      <c r="E175" s="48" t="s">
        <v>1561</v>
      </c>
      <c r="F175" s="47" t="s">
        <v>289</v>
      </c>
      <c r="G175" s="59">
        <v>340.3</v>
      </c>
      <c r="H175" s="59">
        <v>340.3</v>
      </c>
      <c r="I175" s="66">
        <v>17.36</v>
      </c>
      <c r="J175" s="59">
        <v>14.32</v>
      </c>
      <c r="K175" s="66">
        <v>20.61</v>
      </c>
      <c r="L175" s="59">
        <v>17</v>
      </c>
      <c r="M175" s="59">
        <f>L175+J175</f>
        <v>31.32</v>
      </c>
      <c r="N175" s="59">
        <f>TRUNC(J175*H175,2)</f>
        <v>4873.09</v>
      </c>
      <c r="O175" s="59">
        <f>TRUNC(L175*H175,2)</f>
        <v>5785.1</v>
      </c>
      <c r="P175" s="59">
        <f>TRUNC(((J175*H175)+(L175*H175)),2)</f>
        <v>10658.19</v>
      </c>
      <c r="Q175" s="58">
        <f t="shared" si="24"/>
        <v>2.6653235689268733E-3</v>
      </c>
      <c r="S175" s="59">
        <v>17.36</v>
      </c>
      <c r="T175" s="59">
        <v>20.61</v>
      </c>
      <c r="U175" s="59">
        <v>37.97</v>
      </c>
      <c r="V175" s="59">
        <v>5907.6</v>
      </c>
      <c r="W175" s="59">
        <v>7013.59</v>
      </c>
      <c r="X175" s="59">
        <v>12921.19</v>
      </c>
      <c r="Y175" s="91">
        <f t="shared" si="25"/>
        <v>-2263</v>
      </c>
    </row>
    <row r="176" spans="1:25" s="50" customFormat="1" x14ac:dyDescent="0.25">
      <c r="A176" s="52" t="s">
        <v>2115</v>
      </c>
      <c r="B176" s="44" t="s">
        <v>281</v>
      </c>
      <c r="C176" s="62"/>
      <c r="D176" s="62"/>
      <c r="E176" s="87" t="s">
        <v>67</v>
      </c>
      <c r="F176" s="62"/>
      <c r="G176" s="60"/>
      <c r="H176" s="60"/>
      <c r="I176" s="66"/>
      <c r="J176" s="60"/>
      <c r="K176" s="66"/>
      <c r="L176" s="60"/>
      <c r="M176" s="60"/>
      <c r="N176" s="60"/>
      <c r="O176" s="60"/>
      <c r="P176" s="61">
        <f>P177+P179</f>
        <v>33071.85</v>
      </c>
      <c r="Q176" s="57">
        <f t="shared" si="24"/>
        <v>8.2703706044848328E-3</v>
      </c>
      <c r="S176" s="60"/>
      <c r="T176" s="60"/>
      <c r="U176" s="60"/>
      <c r="V176" s="60"/>
      <c r="W176" s="60"/>
      <c r="X176" s="61">
        <v>40088.69</v>
      </c>
      <c r="Y176" s="91">
        <f t="shared" si="25"/>
        <v>-7016.8400000000038</v>
      </c>
    </row>
    <row r="177" spans="1:25" s="50" customFormat="1" x14ac:dyDescent="0.25">
      <c r="A177" s="52" t="s">
        <v>2116</v>
      </c>
      <c r="B177" s="44" t="s">
        <v>282</v>
      </c>
      <c r="C177" s="62"/>
      <c r="D177" s="62"/>
      <c r="E177" s="87" t="s">
        <v>64</v>
      </c>
      <c r="F177" s="62"/>
      <c r="G177" s="60"/>
      <c r="H177" s="60"/>
      <c r="I177" s="66"/>
      <c r="J177" s="60"/>
      <c r="K177" s="66"/>
      <c r="L177" s="60"/>
      <c r="M177" s="60"/>
      <c r="N177" s="60"/>
      <c r="O177" s="60"/>
      <c r="P177" s="61">
        <f>P178</f>
        <v>4972.53</v>
      </c>
      <c r="Q177" s="57">
        <f t="shared" si="24"/>
        <v>1.2434945714230974E-3</v>
      </c>
      <c r="S177" s="60"/>
      <c r="T177" s="60"/>
      <c r="U177" s="60"/>
      <c r="V177" s="60"/>
      <c r="W177" s="60"/>
      <c r="X177" s="61">
        <v>6026.17</v>
      </c>
      <c r="Y177" s="91">
        <f t="shared" si="25"/>
        <v>-1053.6400000000003</v>
      </c>
    </row>
    <row r="178" spans="1:25" s="50" customFormat="1" ht="36" x14ac:dyDescent="0.25">
      <c r="A178" s="52" t="s">
        <v>2117</v>
      </c>
      <c r="B178" s="48" t="s">
        <v>1562</v>
      </c>
      <c r="C178" s="47" t="s">
        <v>1563</v>
      </c>
      <c r="D178" s="46" t="s">
        <v>1490</v>
      </c>
      <c r="E178" s="48" t="s">
        <v>1564</v>
      </c>
      <c r="F178" s="47" t="s">
        <v>11</v>
      </c>
      <c r="G178" s="59">
        <v>87.73</v>
      </c>
      <c r="H178" s="59">
        <v>87.73</v>
      </c>
      <c r="I178" s="66">
        <v>46.74</v>
      </c>
      <c r="J178" s="59">
        <v>38.57</v>
      </c>
      <c r="K178" s="66">
        <v>21.95</v>
      </c>
      <c r="L178" s="59">
        <v>18.11</v>
      </c>
      <c r="M178" s="59">
        <f>L178+J178</f>
        <v>56.68</v>
      </c>
      <c r="N178" s="59">
        <f>TRUNC(J178*H178,2)</f>
        <v>3383.74</v>
      </c>
      <c r="O178" s="59">
        <f>TRUNC(L178*H178,2)</f>
        <v>1588.79</v>
      </c>
      <c r="P178" s="59">
        <f>TRUNC(((J178*H178)+(L178*H178)),2)</f>
        <v>4972.53</v>
      </c>
      <c r="Q178" s="58">
        <f t="shared" si="24"/>
        <v>1.2434945714230974E-3</v>
      </c>
      <c r="S178" s="59">
        <v>46.74</v>
      </c>
      <c r="T178" s="59">
        <v>21.95</v>
      </c>
      <c r="U178" s="59">
        <v>68.69</v>
      </c>
      <c r="V178" s="59">
        <v>4100.5</v>
      </c>
      <c r="W178" s="59">
        <v>1925.67</v>
      </c>
      <c r="X178" s="59">
        <v>6026.17</v>
      </c>
      <c r="Y178" s="91">
        <f t="shared" si="25"/>
        <v>-1053.6400000000003</v>
      </c>
    </row>
    <row r="179" spans="1:25" s="50" customFormat="1" x14ac:dyDescent="0.25">
      <c r="A179" s="52" t="s">
        <v>2118</v>
      </c>
      <c r="B179" s="44" t="s">
        <v>283</v>
      </c>
      <c r="C179" s="62"/>
      <c r="D179" s="62"/>
      <c r="E179" s="87" t="s">
        <v>284</v>
      </c>
      <c r="F179" s="62"/>
      <c r="G179" s="60"/>
      <c r="H179" s="60"/>
      <c r="I179" s="66"/>
      <c r="J179" s="60"/>
      <c r="K179" s="66"/>
      <c r="L179" s="60"/>
      <c r="M179" s="60"/>
      <c r="N179" s="60"/>
      <c r="O179" s="60"/>
      <c r="P179" s="61">
        <f>SUM(P180:P182)</f>
        <v>28099.32</v>
      </c>
      <c r="Q179" s="57">
        <f t="shared" si="24"/>
        <v>7.0268760330617352E-3</v>
      </c>
      <c r="S179" s="60"/>
      <c r="T179" s="60"/>
      <c r="U179" s="60"/>
      <c r="V179" s="60"/>
      <c r="W179" s="60"/>
      <c r="X179" s="61">
        <v>34062.519999999997</v>
      </c>
      <c r="Y179" s="91">
        <f t="shared" si="25"/>
        <v>-5963.1999999999971</v>
      </c>
    </row>
    <row r="180" spans="1:25" s="50" customFormat="1" ht="24" x14ac:dyDescent="0.25">
      <c r="A180" s="52" t="s">
        <v>2119</v>
      </c>
      <c r="B180" s="3" t="s">
        <v>285</v>
      </c>
      <c r="C180" s="46">
        <v>270802</v>
      </c>
      <c r="D180" s="47" t="s">
        <v>1490</v>
      </c>
      <c r="E180" s="48" t="s">
        <v>1565</v>
      </c>
      <c r="F180" s="46" t="s">
        <v>253</v>
      </c>
      <c r="G180" s="59">
        <v>1</v>
      </c>
      <c r="H180" s="59">
        <v>1</v>
      </c>
      <c r="I180" s="66">
        <v>102.41</v>
      </c>
      <c r="J180" s="59">
        <v>84.51</v>
      </c>
      <c r="K180" s="66">
        <v>2278.12</v>
      </c>
      <c r="L180" s="59">
        <v>1880.13</v>
      </c>
      <c r="M180" s="59">
        <f>L180+J180</f>
        <v>1964.64</v>
      </c>
      <c r="N180" s="59">
        <f>TRUNC(J180*H180,2)</f>
        <v>84.51</v>
      </c>
      <c r="O180" s="59">
        <f>TRUNC(L180*H180,2)</f>
        <v>1880.13</v>
      </c>
      <c r="P180" s="59">
        <f>TRUNC(((J180*H180)+(L180*H180)),2)</f>
        <v>1964.64</v>
      </c>
      <c r="Q180" s="58">
        <f t="shared" si="24"/>
        <v>4.9130305393847284E-4</v>
      </c>
      <c r="S180" s="59">
        <v>102.41</v>
      </c>
      <c r="T180" s="59">
        <v>2278.12</v>
      </c>
      <c r="U180" s="59">
        <v>2380.5300000000002</v>
      </c>
      <c r="V180" s="59">
        <v>102.41</v>
      </c>
      <c r="W180" s="59">
        <v>2278.12</v>
      </c>
      <c r="X180" s="59">
        <v>2380.5300000000002</v>
      </c>
      <c r="Y180" s="91">
        <f t="shared" si="25"/>
        <v>-415.8900000000001</v>
      </c>
    </row>
    <row r="181" spans="1:25" s="50" customFormat="1" ht="24" x14ac:dyDescent="0.25">
      <c r="A181" s="52" t="s">
        <v>2120</v>
      </c>
      <c r="B181" s="3" t="s">
        <v>286</v>
      </c>
      <c r="C181" s="46">
        <v>270210</v>
      </c>
      <c r="D181" s="47" t="s">
        <v>1490</v>
      </c>
      <c r="E181" s="48" t="s">
        <v>1566</v>
      </c>
      <c r="F181" s="46" t="s">
        <v>11</v>
      </c>
      <c r="G181" s="59">
        <v>1292.1500000000001</v>
      </c>
      <c r="H181" s="59">
        <v>1292.1500000000001</v>
      </c>
      <c r="I181" s="66">
        <v>5.69</v>
      </c>
      <c r="J181" s="59">
        <v>4.6900000000000004</v>
      </c>
      <c r="K181" s="66">
        <v>14.69</v>
      </c>
      <c r="L181" s="59">
        <v>12.12</v>
      </c>
      <c r="M181" s="59">
        <f>L181+J181</f>
        <v>16.809999999999999</v>
      </c>
      <c r="N181" s="59">
        <f>TRUNC(J181*H181,2)</f>
        <v>6060.18</v>
      </c>
      <c r="O181" s="59">
        <f>TRUNC(L181*H181,2)</f>
        <v>15660.85</v>
      </c>
      <c r="P181" s="59">
        <f>TRUNC(((J181*H181)+(L181*H181)),2)</f>
        <v>21721.040000000001</v>
      </c>
      <c r="Q181" s="58">
        <f t="shared" si="24"/>
        <v>5.4318416028991193E-3</v>
      </c>
      <c r="S181" s="59">
        <v>5.69</v>
      </c>
      <c r="T181" s="59">
        <v>14.69</v>
      </c>
      <c r="U181" s="59">
        <v>20.38</v>
      </c>
      <c r="V181" s="59">
        <v>7352.33</v>
      </c>
      <c r="W181" s="59">
        <v>18981.68</v>
      </c>
      <c r="X181" s="59">
        <v>26334.01</v>
      </c>
      <c r="Y181" s="91">
        <f t="shared" si="25"/>
        <v>-4612.9699999999975</v>
      </c>
    </row>
    <row r="182" spans="1:25" s="50" customFormat="1" x14ac:dyDescent="0.25">
      <c r="A182" s="52" t="s">
        <v>2121</v>
      </c>
      <c r="B182" s="3" t="s">
        <v>287</v>
      </c>
      <c r="C182" s="46">
        <v>180318</v>
      </c>
      <c r="D182" s="47" t="s">
        <v>1490</v>
      </c>
      <c r="E182" s="48" t="s">
        <v>288</v>
      </c>
      <c r="F182" s="46" t="s">
        <v>289</v>
      </c>
      <c r="G182" s="59">
        <v>22</v>
      </c>
      <c r="H182" s="59">
        <v>22</v>
      </c>
      <c r="I182" s="66">
        <v>4.74</v>
      </c>
      <c r="J182" s="59">
        <v>3.91</v>
      </c>
      <c r="K182" s="66">
        <v>238.35</v>
      </c>
      <c r="L182" s="59">
        <v>196.71</v>
      </c>
      <c r="M182" s="59">
        <f>L182+J182</f>
        <v>200.62</v>
      </c>
      <c r="N182" s="59">
        <f>TRUNC(J182*H182,2)</f>
        <v>86.02</v>
      </c>
      <c r="O182" s="59">
        <f>TRUNC(L182*H182,2)</f>
        <v>4327.62</v>
      </c>
      <c r="P182" s="59">
        <f>TRUNC(((J182*H182)+(L182*H182)),2)</f>
        <v>4413.6400000000003</v>
      </c>
      <c r="Q182" s="58">
        <f t="shared" si="24"/>
        <v>1.1037313762241436E-3</v>
      </c>
      <c r="S182" s="59">
        <v>4.74</v>
      </c>
      <c r="T182" s="59">
        <v>238.35</v>
      </c>
      <c r="U182" s="59">
        <v>243.09</v>
      </c>
      <c r="V182" s="59">
        <v>104.28</v>
      </c>
      <c r="W182" s="59">
        <v>5243.7</v>
      </c>
      <c r="X182" s="59">
        <v>5347.98</v>
      </c>
      <c r="Y182" s="91">
        <f t="shared" si="25"/>
        <v>-934.33999999999924</v>
      </c>
    </row>
    <row r="183" spans="1:25" s="50" customFormat="1" x14ac:dyDescent="0.25">
      <c r="A183" s="52" t="s">
        <v>2122</v>
      </c>
      <c r="B183" s="44">
        <v>5</v>
      </c>
      <c r="C183" s="62"/>
      <c r="D183" s="62"/>
      <c r="E183" s="87" t="s">
        <v>24</v>
      </c>
      <c r="F183" s="62"/>
      <c r="G183" s="60"/>
      <c r="H183" s="60"/>
      <c r="I183" s="66"/>
      <c r="J183" s="60"/>
      <c r="K183" s="66"/>
      <c r="L183" s="60"/>
      <c r="M183" s="60"/>
      <c r="N183" s="60"/>
      <c r="O183" s="60"/>
      <c r="P183" s="61">
        <f>P184+P188+P190+P192</f>
        <v>74850.94</v>
      </c>
      <c r="Q183" s="57">
        <f t="shared" si="24"/>
        <v>1.8718185220786197E-2</v>
      </c>
      <c r="S183" s="60"/>
      <c r="T183" s="60"/>
      <c r="U183" s="60"/>
      <c r="V183" s="60"/>
      <c r="W183" s="60"/>
      <c r="X183" s="61">
        <v>90701.41</v>
      </c>
      <c r="Y183" s="91">
        <f t="shared" si="25"/>
        <v>-15850.470000000001</v>
      </c>
    </row>
    <row r="184" spans="1:25" s="50" customFormat="1" x14ac:dyDescent="0.25">
      <c r="A184" s="52" t="s">
        <v>2123</v>
      </c>
      <c r="B184" s="44" t="s">
        <v>2981</v>
      </c>
      <c r="C184" s="62"/>
      <c r="D184" s="62"/>
      <c r="E184" s="87" t="s">
        <v>233</v>
      </c>
      <c r="F184" s="62"/>
      <c r="G184" s="60"/>
      <c r="H184" s="60"/>
      <c r="I184" s="66"/>
      <c r="J184" s="60"/>
      <c r="K184" s="66"/>
      <c r="L184" s="60"/>
      <c r="M184" s="60"/>
      <c r="N184" s="60"/>
      <c r="O184" s="60"/>
      <c r="P184" s="61">
        <f>SUM(P185:P187)</f>
        <v>42443.66</v>
      </c>
      <c r="Q184" s="57">
        <f t="shared" si="24"/>
        <v>1.0614005506518346E-2</v>
      </c>
      <c r="S184" s="60"/>
      <c r="T184" s="60"/>
      <c r="U184" s="60"/>
      <c r="V184" s="60"/>
      <c r="W184" s="60"/>
      <c r="X184" s="61">
        <v>51430.05</v>
      </c>
      <c r="Y184" s="91">
        <f t="shared" si="25"/>
        <v>-8986.39</v>
      </c>
    </row>
    <row r="185" spans="1:25" s="50" customFormat="1" ht="48" x14ac:dyDescent="0.25">
      <c r="A185" s="52" t="s">
        <v>2124</v>
      </c>
      <c r="B185" s="48" t="s">
        <v>1567</v>
      </c>
      <c r="C185" s="47" t="s">
        <v>1568</v>
      </c>
      <c r="D185" s="47" t="s">
        <v>103</v>
      </c>
      <c r="E185" s="48" t="s">
        <v>1569</v>
      </c>
      <c r="F185" s="47" t="s">
        <v>289</v>
      </c>
      <c r="G185" s="59">
        <v>20.45</v>
      </c>
      <c r="H185" s="59">
        <v>20.45</v>
      </c>
      <c r="I185" s="66">
        <v>198.86</v>
      </c>
      <c r="J185" s="59">
        <v>164.11</v>
      </c>
      <c r="K185" s="66">
        <v>304.8</v>
      </c>
      <c r="L185" s="59">
        <v>251.55</v>
      </c>
      <c r="M185" s="59">
        <f>L185+J185</f>
        <v>415.66</v>
      </c>
      <c r="N185" s="59">
        <f>TRUNC(J185*H185,2)</f>
        <v>3356.04</v>
      </c>
      <c r="O185" s="59">
        <f>TRUNC(L185*H185,2)</f>
        <v>5144.1899999999996</v>
      </c>
      <c r="P185" s="59">
        <f>TRUNC(((J185*H185)+(L185*H185)),2)</f>
        <v>8500.24</v>
      </c>
      <c r="Q185" s="58">
        <f t="shared" si="24"/>
        <v>2.1256789392509385E-3</v>
      </c>
      <c r="S185" s="59">
        <v>198.86</v>
      </c>
      <c r="T185" s="59">
        <v>304.8</v>
      </c>
      <c r="U185" s="59">
        <v>503.66</v>
      </c>
      <c r="V185" s="59">
        <v>4066.68</v>
      </c>
      <c r="W185" s="59">
        <v>6233.16</v>
      </c>
      <c r="X185" s="59">
        <v>10299.84</v>
      </c>
      <c r="Y185" s="91">
        <f t="shared" si="25"/>
        <v>-1799.6000000000004</v>
      </c>
    </row>
    <row r="186" spans="1:25" s="50" customFormat="1" ht="24" x14ac:dyDescent="0.25">
      <c r="A186" s="52" t="s">
        <v>2125</v>
      </c>
      <c r="B186" s="3" t="s">
        <v>290</v>
      </c>
      <c r="C186" s="46">
        <v>99855</v>
      </c>
      <c r="D186" s="46" t="s">
        <v>103</v>
      </c>
      <c r="E186" s="48" t="s">
        <v>1570</v>
      </c>
      <c r="F186" s="46" t="s">
        <v>289</v>
      </c>
      <c r="G186" s="59">
        <v>11.3</v>
      </c>
      <c r="H186" s="59">
        <v>11.3</v>
      </c>
      <c r="I186" s="66">
        <v>32.6</v>
      </c>
      <c r="J186" s="59">
        <v>26.9</v>
      </c>
      <c r="K186" s="66">
        <v>78.83</v>
      </c>
      <c r="L186" s="59">
        <v>65.05</v>
      </c>
      <c r="M186" s="59">
        <f>L186+J186</f>
        <v>91.949999999999989</v>
      </c>
      <c r="N186" s="59">
        <f>TRUNC(J186*H186,2)</f>
        <v>303.97000000000003</v>
      </c>
      <c r="O186" s="59">
        <f>TRUNC(L186*H186,2)</f>
        <v>735.06</v>
      </c>
      <c r="P186" s="59">
        <f>TRUNC(((J186*H186)+(L186*H186)),2)</f>
        <v>1039.03</v>
      </c>
      <c r="Q186" s="58">
        <f t="shared" si="24"/>
        <v>2.5983315626969391E-4</v>
      </c>
      <c r="S186" s="59">
        <v>32.6</v>
      </c>
      <c r="T186" s="59">
        <v>78.83</v>
      </c>
      <c r="U186" s="59">
        <v>111.43</v>
      </c>
      <c r="V186" s="59">
        <v>368.38</v>
      </c>
      <c r="W186" s="59">
        <v>890.77</v>
      </c>
      <c r="X186" s="59">
        <v>1259.1500000000001</v>
      </c>
      <c r="Y186" s="91">
        <f t="shared" si="25"/>
        <v>-220.12000000000012</v>
      </c>
    </row>
    <row r="187" spans="1:25" s="50" customFormat="1" x14ac:dyDescent="0.25">
      <c r="A187" s="52" t="s">
        <v>2126</v>
      </c>
      <c r="B187" s="3" t="s">
        <v>291</v>
      </c>
      <c r="C187" s="46">
        <v>180314</v>
      </c>
      <c r="D187" s="47" t="s">
        <v>1490</v>
      </c>
      <c r="E187" s="48" t="s">
        <v>292</v>
      </c>
      <c r="F187" s="46" t="s">
        <v>11</v>
      </c>
      <c r="G187" s="59">
        <v>95.92</v>
      </c>
      <c r="H187" s="59">
        <v>95.92</v>
      </c>
      <c r="I187" s="66">
        <v>18.68</v>
      </c>
      <c r="J187" s="59">
        <v>15.41</v>
      </c>
      <c r="K187" s="66">
        <v>396.99</v>
      </c>
      <c r="L187" s="59">
        <v>327.63</v>
      </c>
      <c r="M187" s="59">
        <f>L187+J187</f>
        <v>343.04</v>
      </c>
      <c r="N187" s="59">
        <f>TRUNC(J187*H187,2)</f>
        <v>1478.12</v>
      </c>
      <c r="O187" s="59">
        <f>TRUNC(L187*H187,2)</f>
        <v>31426.26</v>
      </c>
      <c r="P187" s="59">
        <f>TRUNC(((J187*H187)+(L187*H187)),2)</f>
        <v>32904.39</v>
      </c>
      <c r="Q187" s="58">
        <f t="shared" si="24"/>
        <v>8.2284934109977132E-3</v>
      </c>
      <c r="S187" s="59">
        <v>18.68</v>
      </c>
      <c r="T187" s="59">
        <v>396.99</v>
      </c>
      <c r="U187" s="59">
        <v>415.67</v>
      </c>
      <c r="V187" s="59">
        <v>1791.78</v>
      </c>
      <c r="W187" s="59">
        <v>38079.279999999999</v>
      </c>
      <c r="X187" s="59">
        <v>39871.06</v>
      </c>
      <c r="Y187" s="91">
        <f t="shared" si="25"/>
        <v>-6966.6699999999983</v>
      </c>
    </row>
    <row r="188" spans="1:25" s="50" customFormat="1" x14ac:dyDescent="0.25">
      <c r="A188" s="52" t="s">
        <v>2127</v>
      </c>
      <c r="B188" s="44" t="s">
        <v>2982</v>
      </c>
      <c r="C188" s="62"/>
      <c r="D188" s="62"/>
      <c r="E188" s="87" t="s">
        <v>9</v>
      </c>
      <c r="F188" s="62"/>
      <c r="G188" s="60"/>
      <c r="H188" s="60"/>
      <c r="I188" s="66"/>
      <c r="J188" s="60"/>
      <c r="K188" s="66"/>
      <c r="L188" s="60"/>
      <c r="M188" s="60"/>
      <c r="N188" s="60"/>
      <c r="O188" s="60"/>
      <c r="P188" s="61">
        <f>P189</f>
        <v>26875.03</v>
      </c>
      <c r="Q188" s="57">
        <f t="shared" si="24"/>
        <v>6.7207143872099091E-3</v>
      </c>
      <c r="S188" s="60"/>
      <c r="T188" s="60"/>
      <c r="U188" s="60"/>
      <c r="V188" s="60"/>
      <c r="W188" s="60"/>
      <c r="X188" s="61">
        <v>32565.06</v>
      </c>
      <c r="Y188" s="91">
        <f t="shared" si="25"/>
        <v>-5690.0300000000025</v>
      </c>
    </row>
    <row r="189" spans="1:25" s="50" customFormat="1" ht="24" x14ac:dyDescent="0.25">
      <c r="A189" s="52" t="s">
        <v>2128</v>
      </c>
      <c r="B189" s="3" t="s">
        <v>293</v>
      </c>
      <c r="C189" s="46">
        <v>221126</v>
      </c>
      <c r="D189" s="47" t="s">
        <v>1490</v>
      </c>
      <c r="E189" s="48" t="s">
        <v>1571</v>
      </c>
      <c r="F189" s="46" t="s">
        <v>11</v>
      </c>
      <c r="G189" s="59">
        <v>224.37</v>
      </c>
      <c r="H189" s="59">
        <v>224.37</v>
      </c>
      <c r="I189" s="66">
        <v>24.95</v>
      </c>
      <c r="J189" s="59">
        <v>20.59</v>
      </c>
      <c r="K189" s="66">
        <v>120.19</v>
      </c>
      <c r="L189" s="59">
        <v>99.19</v>
      </c>
      <c r="M189" s="59">
        <f>L189+J189</f>
        <v>119.78</v>
      </c>
      <c r="N189" s="59">
        <f>TRUNC(J189*H189,2)</f>
        <v>4619.7700000000004</v>
      </c>
      <c r="O189" s="59">
        <f>TRUNC(L189*H189,2)</f>
        <v>22255.26</v>
      </c>
      <c r="P189" s="59">
        <f>TRUNC(((J189*H189)+(L189*H189)),2)</f>
        <v>26875.03</v>
      </c>
      <c r="Q189" s="58">
        <f t="shared" si="24"/>
        <v>6.7207143872099091E-3</v>
      </c>
      <c r="S189" s="59">
        <v>24.95</v>
      </c>
      <c r="T189" s="59">
        <v>120.19</v>
      </c>
      <c r="U189" s="59">
        <v>145.13999999999999</v>
      </c>
      <c r="V189" s="59">
        <v>5598.03</v>
      </c>
      <c r="W189" s="59">
        <v>26967.03</v>
      </c>
      <c r="X189" s="59">
        <v>32565.06</v>
      </c>
      <c r="Y189" s="91">
        <f t="shared" si="25"/>
        <v>-5690.0300000000025</v>
      </c>
    </row>
    <row r="190" spans="1:25" s="50" customFormat="1" x14ac:dyDescent="0.25">
      <c r="A190" s="52" t="s">
        <v>2129</v>
      </c>
      <c r="B190" s="44" t="s">
        <v>2983</v>
      </c>
      <c r="C190" s="62"/>
      <c r="D190" s="62"/>
      <c r="E190" s="87" t="s">
        <v>187</v>
      </c>
      <c r="F190" s="62"/>
      <c r="G190" s="60"/>
      <c r="H190" s="60"/>
      <c r="I190" s="66"/>
      <c r="J190" s="60"/>
      <c r="K190" s="66"/>
      <c r="L190" s="60"/>
      <c r="M190" s="60"/>
      <c r="N190" s="60"/>
      <c r="O190" s="60"/>
      <c r="P190" s="61">
        <f>P191</f>
        <v>1339.01</v>
      </c>
      <c r="Q190" s="57">
        <f t="shared" si="24"/>
        <v>3.348499991113662E-4</v>
      </c>
      <c r="S190" s="60"/>
      <c r="T190" s="60"/>
      <c r="U190" s="60"/>
      <c r="V190" s="60"/>
      <c r="W190" s="60"/>
      <c r="X190" s="61">
        <v>1624.98</v>
      </c>
      <c r="Y190" s="91">
        <f t="shared" si="25"/>
        <v>-285.97000000000003</v>
      </c>
    </row>
    <row r="191" spans="1:25" s="50" customFormat="1" x14ac:dyDescent="0.25">
      <c r="A191" s="52" t="s">
        <v>2130</v>
      </c>
      <c r="B191" s="3" t="s">
        <v>294</v>
      </c>
      <c r="C191" s="46">
        <v>261610</v>
      </c>
      <c r="D191" s="47" t="s">
        <v>1490</v>
      </c>
      <c r="E191" s="48" t="s">
        <v>295</v>
      </c>
      <c r="F191" s="46" t="s">
        <v>11</v>
      </c>
      <c r="G191" s="59">
        <v>193.22</v>
      </c>
      <c r="H191" s="59">
        <v>193.22</v>
      </c>
      <c r="I191" s="66">
        <v>2.36</v>
      </c>
      <c r="J191" s="59">
        <v>1.94</v>
      </c>
      <c r="K191" s="66">
        <v>6.05</v>
      </c>
      <c r="L191" s="59">
        <v>4.99</v>
      </c>
      <c r="M191" s="59">
        <f>L191+J191</f>
        <v>6.93</v>
      </c>
      <c r="N191" s="59">
        <f>TRUNC(J191*H191,2)</f>
        <v>374.84</v>
      </c>
      <c r="O191" s="59">
        <f>TRUNC(L191*H191,2)</f>
        <v>964.16</v>
      </c>
      <c r="P191" s="59">
        <f>TRUNC(((J191*H191)+(L191*H191)),2)</f>
        <v>1339.01</v>
      </c>
      <c r="Q191" s="58">
        <f t="shared" si="24"/>
        <v>3.348499991113662E-4</v>
      </c>
      <c r="S191" s="59">
        <v>2.36</v>
      </c>
      <c r="T191" s="59">
        <v>6.05</v>
      </c>
      <c r="U191" s="59">
        <v>8.41</v>
      </c>
      <c r="V191" s="59">
        <v>455.99</v>
      </c>
      <c r="W191" s="59">
        <v>1168.99</v>
      </c>
      <c r="X191" s="59">
        <v>1624.98</v>
      </c>
      <c r="Y191" s="91">
        <f t="shared" si="25"/>
        <v>-285.97000000000003</v>
      </c>
    </row>
    <row r="192" spans="1:25" s="50" customFormat="1" x14ac:dyDescent="0.25">
      <c r="A192" s="52" t="s">
        <v>2131</v>
      </c>
      <c r="B192" s="44" t="s">
        <v>2984</v>
      </c>
      <c r="C192" s="62"/>
      <c r="D192" s="62"/>
      <c r="E192" s="87" t="s">
        <v>67</v>
      </c>
      <c r="F192" s="62"/>
      <c r="G192" s="60"/>
      <c r="H192" s="60"/>
      <c r="I192" s="66"/>
      <c r="J192" s="60"/>
      <c r="K192" s="66"/>
      <c r="L192" s="60"/>
      <c r="M192" s="60"/>
      <c r="N192" s="60"/>
      <c r="O192" s="60"/>
      <c r="P192" s="61">
        <f>SUM(P193:P196)</f>
        <v>4193.24</v>
      </c>
      <c r="Q192" s="57">
        <f t="shared" si="24"/>
        <v>1.0486153279465763E-3</v>
      </c>
      <c r="S192" s="60"/>
      <c r="T192" s="60"/>
      <c r="U192" s="60"/>
      <c r="V192" s="60"/>
      <c r="W192" s="60"/>
      <c r="X192" s="61">
        <v>5081.32</v>
      </c>
      <c r="Y192" s="91">
        <f t="shared" si="25"/>
        <v>-888.07999999999993</v>
      </c>
    </row>
    <row r="193" spans="1:25" s="50" customFormat="1" x14ac:dyDescent="0.25">
      <c r="A193" s="52" t="s">
        <v>2132</v>
      </c>
      <c r="B193" s="3" t="s">
        <v>296</v>
      </c>
      <c r="C193" s="46">
        <v>85042</v>
      </c>
      <c r="D193" s="47" t="s">
        <v>1490</v>
      </c>
      <c r="E193" s="48" t="s">
        <v>297</v>
      </c>
      <c r="F193" s="46" t="s">
        <v>73</v>
      </c>
      <c r="G193" s="59">
        <v>3</v>
      </c>
      <c r="H193" s="59">
        <v>3</v>
      </c>
      <c r="I193" s="66">
        <v>6.22</v>
      </c>
      <c r="J193" s="59">
        <v>5.13</v>
      </c>
      <c r="K193" s="66">
        <v>150</v>
      </c>
      <c r="L193" s="59">
        <v>123.79</v>
      </c>
      <c r="M193" s="59">
        <f>L193+J193</f>
        <v>128.92000000000002</v>
      </c>
      <c r="N193" s="59">
        <f>TRUNC(J193*H193,2)</f>
        <v>15.39</v>
      </c>
      <c r="O193" s="59">
        <f>TRUNC(L193*H193,2)</f>
        <v>371.37</v>
      </c>
      <c r="P193" s="59">
        <f>TRUNC(((J193*H193)+(L193*H193)),2)</f>
        <v>386.76</v>
      </c>
      <c r="Q193" s="58">
        <f t="shared" si="24"/>
        <v>9.6718161668928534E-5</v>
      </c>
      <c r="S193" s="59">
        <v>6.22</v>
      </c>
      <c r="T193" s="59">
        <v>150</v>
      </c>
      <c r="U193" s="59">
        <v>156.22</v>
      </c>
      <c r="V193" s="59">
        <v>18.66</v>
      </c>
      <c r="W193" s="59">
        <v>450</v>
      </c>
      <c r="X193" s="59">
        <v>468.66</v>
      </c>
      <c r="Y193" s="91">
        <f t="shared" si="25"/>
        <v>-81.900000000000034</v>
      </c>
    </row>
    <row r="194" spans="1:25" s="50" customFormat="1" x14ac:dyDescent="0.25">
      <c r="A194" s="52" t="s">
        <v>2133</v>
      </c>
      <c r="B194" s="3" t="s">
        <v>298</v>
      </c>
      <c r="C194" s="46" t="s">
        <v>299</v>
      </c>
      <c r="D194" s="46" t="s">
        <v>70</v>
      </c>
      <c r="E194" s="48" t="s">
        <v>300</v>
      </c>
      <c r="F194" s="46" t="s">
        <v>133</v>
      </c>
      <c r="G194" s="59">
        <v>4</v>
      </c>
      <c r="H194" s="59">
        <v>4</v>
      </c>
      <c r="I194" s="66">
        <v>29.88</v>
      </c>
      <c r="J194" s="59">
        <v>24.65</v>
      </c>
      <c r="K194" s="66">
        <v>59.15</v>
      </c>
      <c r="L194" s="59">
        <v>48.81</v>
      </c>
      <c r="M194" s="59">
        <f>L194+J194</f>
        <v>73.460000000000008</v>
      </c>
      <c r="N194" s="59">
        <f>TRUNC(J194*H194,2)</f>
        <v>98.6</v>
      </c>
      <c r="O194" s="59">
        <f>TRUNC(L194*H194,2)</f>
        <v>195.24</v>
      </c>
      <c r="P194" s="59">
        <f>TRUNC(((J194*H194)+(L194*H194)),2)</f>
        <v>293.83999999999997</v>
      </c>
      <c r="Q194" s="58">
        <f t="shared" si="24"/>
        <v>7.3481395761707406E-5</v>
      </c>
      <c r="S194" s="59">
        <v>29.88</v>
      </c>
      <c r="T194" s="59">
        <v>59.15</v>
      </c>
      <c r="U194" s="59">
        <v>89.03</v>
      </c>
      <c r="V194" s="59">
        <v>119.52</v>
      </c>
      <c r="W194" s="59">
        <v>236.6</v>
      </c>
      <c r="X194" s="59">
        <v>356.12</v>
      </c>
      <c r="Y194" s="91">
        <f t="shared" si="25"/>
        <v>-62.28000000000003</v>
      </c>
    </row>
    <row r="195" spans="1:25" s="50" customFormat="1" ht="24" x14ac:dyDescent="0.25">
      <c r="A195" s="52" t="s">
        <v>2134</v>
      </c>
      <c r="B195" s="3" t="s">
        <v>301</v>
      </c>
      <c r="C195" s="47" t="s">
        <v>1572</v>
      </c>
      <c r="D195" s="46" t="s">
        <v>70</v>
      </c>
      <c r="E195" s="48" t="s">
        <v>302</v>
      </c>
      <c r="F195" s="46" t="s">
        <v>303</v>
      </c>
      <c r="G195" s="59">
        <v>43</v>
      </c>
      <c r="H195" s="59">
        <v>43</v>
      </c>
      <c r="I195" s="66">
        <v>6.69</v>
      </c>
      <c r="J195" s="59">
        <v>5.52</v>
      </c>
      <c r="K195" s="66">
        <v>53.72</v>
      </c>
      <c r="L195" s="59">
        <v>44.33</v>
      </c>
      <c r="M195" s="59">
        <f>L195+J195</f>
        <v>49.849999999999994</v>
      </c>
      <c r="N195" s="59">
        <f>TRUNC(J195*H195,2)</f>
        <v>237.36</v>
      </c>
      <c r="O195" s="59">
        <f>TRUNC(L195*H195,2)</f>
        <v>1906.19</v>
      </c>
      <c r="P195" s="59">
        <f>TRUNC(((J195*H195)+(L195*H195)),2)</f>
        <v>2143.5500000000002</v>
      </c>
      <c r="Q195" s="58">
        <f t="shared" si="24"/>
        <v>5.3604358114963226E-4</v>
      </c>
      <c r="S195" s="59">
        <v>6.69</v>
      </c>
      <c r="T195" s="59">
        <v>53.72</v>
      </c>
      <c r="U195" s="59">
        <v>60.41</v>
      </c>
      <c r="V195" s="59">
        <v>287.67</v>
      </c>
      <c r="W195" s="59">
        <v>2309.96</v>
      </c>
      <c r="X195" s="59">
        <v>2597.63</v>
      </c>
      <c r="Y195" s="91">
        <f t="shared" si="25"/>
        <v>-454.07999999999993</v>
      </c>
    </row>
    <row r="196" spans="1:25" s="50" customFormat="1" x14ac:dyDescent="0.25">
      <c r="A196" s="52" t="s">
        <v>2135</v>
      </c>
      <c r="B196" s="3" t="s">
        <v>304</v>
      </c>
      <c r="C196" s="46" t="s">
        <v>305</v>
      </c>
      <c r="D196" s="46" t="s">
        <v>70</v>
      </c>
      <c r="E196" s="48" t="s">
        <v>306</v>
      </c>
      <c r="F196" s="46" t="s">
        <v>133</v>
      </c>
      <c r="G196" s="59">
        <v>1</v>
      </c>
      <c r="H196" s="59">
        <v>1</v>
      </c>
      <c r="I196" s="66">
        <v>24.94</v>
      </c>
      <c r="J196" s="59">
        <v>20.58</v>
      </c>
      <c r="K196" s="66">
        <v>1633.97</v>
      </c>
      <c r="L196" s="59">
        <v>1348.51</v>
      </c>
      <c r="M196" s="59">
        <f>L196+J196</f>
        <v>1369.09</v>
      </c>
      <c r="N196" s="59">
        <f>TRUNC(J196*H196,2)</f>
        <v>20.58</v>
      </c>
      <c r="O196" s="59">
        <f>TRUNC(L196*H196,2)</f>
        <v>1348.51</v>
      </c>
      <c r="P196" s="59">
        <f>TRUNC(((J196*H196)+(L196*H196)),2)</f>
        <v>1369.09</v>
      </c>
      <c r="Q196" s="58">
        <f t="shared" si="24"/>
        <v>3.4237218936630819E-4</v>
      </c>
      <c r="S196" s="59">
        <v>24.94</v>
      </c>
      <c r="T196" s="59">
        <v>1633.97</v>
      </c>
      <c r="U196" s="59">
        <v>1658.91</v>
      </c>
      <c r="V196" s="59">
        <v>24.94</v>
      </c>
      <c r="W196" s="59">
        <v>1633.97</v>
      </c>
      <c r="X196" s="59">
        <v>1658.91</v>
      </c>
      <c r="Y196" s="91">
        <f t="shared" si="25"/>
        <v>-289.82000000000016</v>
      </c>
    </row>
    <row r="197" spans="1:25" s="50" customFormat="1" x14ac:dyDescent="0.25">
      <c r="A197" s="52" t="s">
        <v>2139</v>
      </c>
      <c r="B197" s="44">
        <v>6</v>
      </c>
      <c r="C197" s="62"/>
      <c r="D197" s="62"/>
      <c r="E197" s="87" t="s">
        <v>25</v>
      </c>
      <c r="F197" s="62"/>
      <c r="G197" s="60"/>
      <c r="H197" s="60"/>
      <c r="I197" s="66"/>
      <c r="J197" s="60"/>
      <c r="K197" s="66"/>
      <c r="L197" s="60"/>
      <c r="M197" s="60"/>
      <c r="N197" s="60"/>
      <c r="O197" s="60"/>
      <c r="P197" s="61">
        <f>P198+P200+P209+P211+P214</f>
        <v>75104</v>
      </c>
      <c r="Q197" s="57">
        <f t="shared" si="24"/>
        <v>1.878146864717967E-2</v>
      </c>
      <c r="S197" s="60"/>
      <c r="T197" s="60"/>
      <c r="U197" s="60"/>
      <c r="V197" s="60"/>
      <c r="W197" s="60"/>
      <c r="X197" s="61">
        <v>91023.43</v>
      </c>
      <c r="Y197" s="91">
        <f t="shared" si="25"/>
        <v>-15919.429999999993</v>
      </c>
    </row>
    <row r="198" spans="1:25" s="50" customFormat="1" x14ac:dyDescent="0.25">
      <c r="A198" s="52" t="s">
        <v>2140</v>
      </c>
      <c r="B198" s="44" t="s">
        <v>2985</v>
      </c>
      <c r="C198" s="62"/>
      <c r="D198" s="62"/>
      <c r="E198" s="87" t="s">
        <v>45</v>
      </c>
      <c r="F198" s="62"/>
      <c r="G198" s="60"/>
      <c r="H198" s="60"/>
      <c r="I198" s="66"/>
      <c r="J198" s="60"/>
      <c r="K198" s="66"/>
      <c r="L198" s="60"/>
      <c r="M198" s="60"/>
      <c r="N198" s="60"/>
      <c r="O198" s="60"/>
      <c r="P198" s="61">
        <f>P199</f>
        <v>1128.04</v>
      </c>
      <c r="Q198" s="57">
        <f t="shared" ref="Q198:Q261" si="38">P198/$O$998</f>
        <v>2.8209213747289831E-4</v>
      </c>
      <c r="S198" s="60"/>
      <c r="T198" s="60"/>
      <c r="U198" s="60"/>
      <c r="V198" s="60"/>
      <c r="W198" s="60"/>
      <c r="X198" s="61">
        <v>1369.2</v>
      </c>
      <c r="Y198" s="91">
        <f t="shared" si="25"/>
        <v>-241.16000000000008</v>
      </c>
    </row>
    <row r="199" spans="1:25" s="50" customFormat="1" ht="36" x14ac:dyDescent="0.25">
      <c r="A199" s="52" t="s">
        <v>2141</v>
      </c>
      <c r="B199" s="48" t="s">
        <v>1573</v>
      </c>
      <c r="C199" s="47" t="s">
        <v>1574</v>
      </c>
      <c r="D199" s="46" t="s">
        <v>1490</v>
      </c>
      <c r="E199" s="48" t="s">
        <v>1575</v>
      </c>
      <c r="F199" s="47" t="s">
        <v>11</v>
      </c>
      <c r="G199" s="59">
        <v>259.32</v>
      </c>
      <c r="H199" s="59">
        <v>259.32</v>
      </c>
      <c r="I199" s="66">
        <v>1.6</v>
      </c>
      <c r="J199" s="59">
        <v>1.32</v>
      </c>
      <c r="K199" s="66">
        <v>3.68</v>
      </c>
      <c r="L199" s="59">
        <v>3.03</v>
      </c>
      <c r="M199" s="59">
        <f>L199+J199</f>
        <v>4.3499999999999996</v>
      </c>
      <c r="N199" s="59">
        <f>TRUNC(J199*H199,2)</f>
        <v>342.3</v>
      </c>
      <c r="O199" s="59">
        <f>TRUNC(L199*H199,2)</f>
        <v>785.73</v>
      </c>
      <c r="P199" s="59">
        <f>TRUNC(((J199*H199)+(L199*H199)),2)</f>
        <v>1128.04</v>
      </c>
      <c r="Q199" s="58">
        <f t="shared" si="38"/>
        <v>2.8209213747289831E-4</v>
      </c>
      <c r="S199" s="59">
        <v>1.6</v>
      </c>
      <c r="T199" s="59">
        <v>3.68</v>
      </c>
      <c r="U199" s="59">
        <v>5.28</v>
      </c>
      <c r="V199" s="59">
        <v>414.91</v>
      </c>
      <c r="W199" s="59">
        <v>954.29</v>
      </c>
      <c r="X199" s="59">
        <v>1369.2</v>
      </c>
      <c r="Y199" s="91">
        <f t="shared" ref="Y199:Y262" si="39">P199-X199</f>
        <v>-241.16000000000008</v>
      </c>
    </row>
    <row r="200" spans="1:25" s="50" customFormat="1" x14ac:dyDescent="0.25">
      <c r="A200" s="52" t="s">
        <v>2142</v>
      </c>
      <c r="B200" s="44" t="s">
        <v>2986</v>
      </c>
      <c r="C200" s="62"/>
      <c r="D200" s="62"/>
      <c r="E200" s="87" t="s">
        <v>52</v>
      </c>
      <c r="F200" s="62"/>
      <c r="G200" s="60"/>
      <c r="H200" s="60"/>
      <c r="I200" s="66"/>
      <c r="J200" s="60"/>
      <c r="K200" s="66"/>
      <c r="L200" s="60"/>
      <c r="M200" s="60"/>
      <c r="N200" s="60"/>
      <c r="O200" s="60"/>
      <c r="P200" s="61">
        <f>SUM(P201:P208)</f>
        <v>2639.38</v>
      </c>
      <c r="Q200" s="57">
        <f t="shared" si="38"/>
        <v>6.6003718467715533E-4</v>
      </c>
      <c r="S200" s="60"/>
      <c r="T200" s="60"/>
      <c r="U200" s="60"/>
      <c r="V200" s="60"/>
      <c r="W200" s="60"/>
      <c r="X200" s="61">
        <v>3204.09</v>
      </c>
      <c r="Y200" s="91">
        <f t="shared" si="39"/>
        <v>-564.71</v>
      </c>
    </row>
    <row r="201" spans="1:25" s="50" customFormat="1" x14ac:dyDescent="0.25">
      <c r="A201" s="52" t="s">
        <v>2143</v>
      </c>
      <c r="B201" s="3" t="s">
        <v>307</v>
      </c>
      <c r="C201" s="46">
        <v>40101</v>
      </c>
      <c r="D201" s="47" t="s">
        <v>1490</v>
      </c>
      <c r="E201" s="48" t="s">
        <v>150</v>
      </c>
      <c r="F201" s="46" t="s">
        <v>7</v>
      </c>
      <c r="G201" s="59">
        <v>8.23</v>
      </c>
      <c r="H201" s="59">
        <v>8.23</v>
      </c>
      <c r="I201" s="66">
        <v>34.229999999999997</v>
      </c>
      <c r="J201" s="59">
        <v>28.25</v>
      </c>
      <c r="K201" s="66">
        <v>0</v>
      </c>
      <c r="L201" s="59">
        <v>0</v>
      </c>
      <c r="M201" s="59">
        <f t="shared" ref="M201:M208" si="40">L201+J201</f>
        <v>28.25</v>
      </c>
      <c r="N201" s="59">
        <f t="shared" ref="N201:N208" si="41">TRUNC(J201*H201,2)</f>
        <v>232.49</v>
      </c>
      <c r="O201" s="59">
        <f t="shared" ref="O201:O208" si="42">TRUNC(L201*H201,2)</f>
        <v>0</v>
      </c>
      <c r="P201" s="59">
        <f t="shared" ref="P201:P208" si="43">TRUNC(((J201*H201)+(L201*H201)),2)</f>
        <v>232.49</v>
      </c>
      <c r="Q201" s="58">
        <f t="shared" si="38"/>
        <v>5.8139428602774833E-5</v>
      </c>
      <c r="S201" s="59">
        <v>34.229999999999997</v>
      </c>
      <c r="T201" s="59">
        <v>0</v>
      </c>
      <c r="U201" s="59">
        <v>34.229999999999997</v>
      </c>
      <c r="V201" s="59">
        <v>281.70999999999998</v>
      </c>
      <c r="W201" s="59">
        <v>0</v>
      </c>
      <c r="X201" s="59">
        <v>281.70999999999998</v>
      </c>
      <c r="Y201" s="91">
        <f t="shared" si="39"/>
        <v>-49.21999999999997</v>
      </c>
    </row>
    <row r="202" spans="1:25" s="50" customFormat="1" x14ac:dyDescent="0.25">
      <c r="A202" s="52" t="s">
        <v>2144</v>
      </c>
      <c r="B202" s="3" t="s">
        <v>308</v>
      </c>
      <c r="C202" s="46">
        <v>41004</v>
      </c>
      <c r="D202" s="47" t="s">
        <v>1490</v>
      </c>
      <c r="E202" s="48" t="s">
        <v>90</v>
      </c>
      <c r="F202" s="46" t="s">
        <v>7</v>
      </c>
      <c r="G202" s="59">
        <v>24.1</v>
      </c>
      <c r="H202" s="59">
        <v>24.1</v>
      </c>
      <c r="I202" s="66">
        <v>0</v>
      </c>
      <c r="J202" s="59">
        <v>0</v>
      </c>
      <c r="K202" s="66">
        <v>1.78</v>
      </c>
      <c r="L202" s="59">
        <v>1.46</v>
      </c>
      <c r="M202" s="59">
        <f t="shared" si="40"/>
        <v>1.46</v>
      </c>
      <c r="N202" s="59">
        <f t="shared" si="41"/>
        <v>0</v>
      </c>
      <c r="O202" s="59">
        <f t="shared" si="42"/>
        <v>35.18</v>
      </c>
      <c r="P202" s="59">
        <f t="shared" si="43"/>
        <v>35.18</v>
      </c>
      <c r="Q202" s="58">
        <f t="shared" si="38"/>
        <v>8.7975616080073056E-6</v>
      </c>
      <c r="S202" s="59">
        <v>0</v>
      </c>
      <c r="T202" s="59">
        <v>1.78</v>
      </c>
      <c r="U202" s="59">
        <v>1.78</v>
      </c>
      <c r="V202" s="59">
        <v>0</v>
      </c>
      <c r="W202" s="59">
        <v>42.89</v>
      </c>
      <c r="X202" s="59">
        <v>42.89</v>
      </c>
      <c r="Y202" s="91">
        <f t="shared" si="39"/>
        <v>-7.7100000000000009</v>
      </c>
    </row>
    <row r="203" spans="1:25" s="50" customFormat="1" x14ac:dyDescent="0.25">
      <c r="A203" s="52" t="s">
        <v>2145</v>
      </c>
      <c r="B203" s="3" t="s">
        <v>309</v>
      </c>
      <c r="C203" s="46">
        <v>41005</v>
      </c>
      <c r="D203" s="47" t="s">
        <v>1490</v>
      </c>
      <c r="E203" s="48" t="s">
        <v>92</v>
      </c>
      <c r="F203" s="46" t="s">
        <v>7</v>
      </c>
      <c r="G203" s="59">
        <v>24.1</v>
      </c>
      <c r="H203" s="59">
        <v>24.1</v>
      </c>
      <c r="I203" s="66">
        <v>0</v>
      </c>
      <c r="J203" s="59">
        <v>0</v>
      </c>
      <c r="K203" s="66">
        <v>1.31</v>
      </c>
      <c r="L203" s="59">
        <v>1.08</v>
      </c>
      <c r="M203" s="59">
        <f t="shared" si="40"/>
        <v>1.08</v>
      </c>
      <c r="N203" s="59">
        <f t="shared" si="41"/>
        <v>0</v>
      </c>
      <c r="O203" s="59">
        <f t="shared" si="42"/>
        <v>26.02</v>
      </c>
      <c r="P203" s="59">
        <f t="shared" si="43"/>
        <v>26.02</v>
      </c>
      <c r="Q203" s="58">
        <f t="shared" si="38"/>
        <v>6.5068946287762963E-6</v>
      </c>
      <c r="S203" s="59">
        <v>0</v>
      </c>
      <c r="T203" s="59">
        <v>1.31</v>
      </c>
      <c r="U203" s="59">
        <v>1.31</v>
      </c>
      <c r="V203" s="59">
        <v>0</v>
      </c>
      <c r="W203" s="59">
        <v>31.57</v>
      </c>
      <c r="X203" s="59">
        <v>31.57</v>
      </c>
      <c r="Y203" s="91">
        <f t="shared" si="39"/>
        <v>-5.5500000000000007</v>
      </c>
    </row>
    <row r="204" spans="1:25" s="50" customFormat="1" x14ac:dyDescent="0.25">
      <c r="A204" s="52" t="s">
        <v>2146</v>
      </c>
      <c r="B204" s="3" t="s">
        <v>310</v>
      </c>
      <c r="C204" s="46">
        <v>41012</v>
      </c>
      <c r="D204" s="47" t="s">
        <v>1490</v>
      </c>
      <c r="E204" s="48" t="s">
        <v>154</v>
      </c>
      <c r="F204" s="46" t="s">
        <v>7</v>
      </c>
      <c r="G204" s="59">
        <v>24.1</v>
      </c>
      <c r="H204" s="59">
        <v>24.1</v>
      </c>
      <c r="I204" s="66">
        <v>0</v>
      </c>
      <c r="J204" s="59">
        <v>0</v>
      </c>
      <c r="K204" s="66">
        <v>5</v>
      </c>
      <c r="L204" s="59">
        <v>4.12</v>
      </c>
      <c r="M204" s="59">
        <f t="shared" si="40"/>
        <v>4.12</v>
      </c>
      <c r="N204" s="59">
        <f t="shared" si="41"/>
        <v>0</v>
      </c>
      <c r="O204" s="59">
        <f t="shared" si="42"/>
        <v>99.29</v>
      </c>
      <c r="P204" s="59">
        <f t="shared" si="43"/>
        <v>99.29</v>
      </c>
      <c r="Q204" s="58">
        <f t="shared" si="38"/>
        <v>2.4829729734481113E-5</v>
      </c>
      <c r="S204" s="59">
        <v>0</v>
      </c>
      <c r="T204" s="59">
        <v>5</v>
      </c>
      <c r="U204" s="59">
        <v>5</v>
      </c>
      <c r="V204" s="59">
        <v>0</v>
      </c>
      <c r="W204" s="59">
        <v>120.5</v>
      </c>
      <c r="X204" s="59">
        <v>120.5</v>
      </c>
      <c r="Y204" s="91">
        <f t="shared" si="39"/>
        <v>-21.209999999999994</v>
      </c>
    </row>
    <row r="205" spans="1:25" s="50" customFormat="1" ht="24" x14ac:dyDescent="0.25">
      <c r="A205" s="52" t="s">
        <v>2147</v>
      </c>
      <c r="B205" s="3" t="s">
        <v>311</v>
      </c>
      <c r="C205" s="46">
        <v>41006</v>
      </c>
      <c r="D205" s="47" t="s">
        <v>1490</v>
      </c>
      <c r="E205" s="48" t="s">
        <v>94</v>
      </c>
      <c r="F205" s="47" t="s">
        <v>1509</v>
      </c>
      <c r="G205" s="59">
        <v>241</v>
      </c>
      <c r="H205" s="59">
        <v>241</v>
      </c>
      <c r="I205" s="66">
        <v>0</v>
      </c>
      <c r="J205" s="59">
        <v>0</v>
      </c>
      <c r="K205" s="66">
        <v>2.5099999999999998</v>
      </c>
      <c r="L205" s="59">
        <v>2.0699999999999998</v>
      </c>
      <c r="M205" s="59">
        <f t="shared" si="40"/>
        <v>2.0699999999999998</v>
      </c>
      <c r="N205" s="59">
        <f t="shared" si="41"/>
        <v>0</v>
      </c>
      <c r="O205" s="59">
        <f t="shared" si="42"/>
        <v>498.87</v>
      </c>
      <c r="P205" s="59">
        <f t="shared" si="43"/>
        <v>498.87</v>
      </c>
      <c r="Q205" s="58">
        <f t="shared" si="38"/>
        <v>1.2475382488307576E-4</v>
      </c>
      <c r="S205" s="59">
        <v>0</v>
      </c>
      <c r="T205" s="59">
        <v>2.5099999999999998</v>
      </c>
      <c r="U205" s="59">
        <v>2.5099999999999998</v>
      </c>
      <c r="V205" s="59">
        <v>0</v>
      </c>
      <c r="W205" s="59">
        <v>604.91</v>
      </c>
      <c r="X205" s="59">
        <v>604.91</v>
      </c>
      <c r="Y205" s="91">
        <f t="shared" si="39"/>
        <v>-106.03999999999996</v>
      </c>
    </row>
    <row r="206" spans="1:25" s="50" customFormat="1" x14ac:dyDescent="0.25">
      <c r="A206" s="52" t="s">
        <v>2148</v>
      </c>
      <c r="B206" s="3" t="s">
        <v>312</v>
      </c>
      <c r="C206" s="46">
        <v>41009</v>
      </c>
      <c r="D206" s="47" t="s">
        <v>1490</v>
      </c>
      <c r="E206" s="48" t="s">
        <v>96</v>
      </c>
      <c r="F206" s="46" t="s">
        <v>7</v>
      </c>
      <c r="G206" s="59">
        <v>19.28</v>
      </c>
      <c r="H206" s="59">
        <v>19.28</v>
      </c>
      <c r="I206" s="66">
        <v>0</v>
      </c>
      <c r="J206" s="59">
        <v>0</v>
      </c>
      <c r="K206" s="66">
        <v>1.95</v>
      </c>
      <c r="L206" s="59">
        <v>1.6</v>
      </c>
      <c r="M206" s="59">
        <f t="shared" si="40"/>
        <v>1.6</v>
      </c>
      <c r="N206" s="59">
        <f t="shared" si="41"/>
        <v>0</v>
      </c>
      <c r="O206" s="59">
        <f t="shared" si="42"/>
        <v>30.84</v>
      </c>
      <c r="P206" s="59">
        <f t="shared" si="43"/>
        <v>30.84</v>
      </c>
      <c r="Q206" s="58">
        <f t="shared" si="38"/>
        <v>7.7122455938301678E-6</v>
      </c>
      <c r="S206" s="59">
        <v>0</v>
      </c>
      <c r="T206" s="59">
        <v>1.95</v>
      </c>
      <c r="U206" s="59">
        <v>1.95</v>
      </c>
      <c r="V206" s="59">
        <v>0</v>
      </c>
      <c r="W206" s="59">
        <v>37.590000000000003</v>
      </c>
      <c r="X206" s="59">
        <v>37.590000000000003</v>
      </c>
      <c r="Y206" s="91">
        <f t="shared" si="39"/>
        <v>-6.7500000000000036</v>
      </c>
    </row>
    <row r="207" spans="1:25" s="50" customFormat="1" x14ac:dyDescent="0.25">
      <c r="A207" s="52" t="s">
        <v>2149</v>
      </c>
      <c r="B207" s="3" t="s">
        <v>313</v>
      </c>
      <c r="C207" s="46">
        <v>41002</v>
      </c>
      <c r="D207" s="47" t="s">
        <v>1490</v>
      </c>
      <c r="E207" s="48" t="s">
        <v>57</v>
      </c>
      <c r="F207" s="46" t="s">
        <v>11</v>
      </c>
      <c r="G207" s="59">
        <v>259.32</v>
      </c>
      <c r="H207" s="59">
        <v>259.32</v>
      </c>
      <c r="I207" s="66">
        <v>5.33</v>
      </c>
      <c r="J207" s="59">
        <v>4.3899999999999997</v>
      </c>
      <c r="K207" s="66">
        <v>0</v>
      </c>
      <c r="L207" s="59">
        <v>0</v>
      </c>
      <c r="M207" s="59">
        <f t="shared" si="40"/>
        <v>4.3899999999999997</v>
      </c>
      <c r="N207" s="59">
        <f t="shared" si="41"/>
        <v>1138.4100000000001</v>
      </c>
      <c r="O207" s="59">
        <f t="shared" si="42"/>
        <v>0</v>
      </c>
      <c r="P207" s="59">
        <f t="shared" si="43"/>
        <v>1138.4100000000001</v>
      </c>
      <c r="Q207" s="58">
        <f t="shared" si="38"/>
        <v>2.8468539255746442E-4</v>
      </c>
      <c r="S207" s="59">
        <v>5.33</v>
      </c>
      <c r="T207" s="59">
        <v>0</v>
      </c>
      <c r="U207" s="59">
        <v>5.33</v>
      </c>
      <c r="V207" s="59">
        <v>1382.17</v>
      </c>
      <c r="W207" s="59">
        <v>0</v>
      </c>
      <c r="X207" s="59">
        <v>1382.17</v>
      </c>
      <c r="Y207" s="91">
        <f t="shared" si="39"/>
        <v>-243.76</v>
      </c>
    </row>
    <row r="208" spans="1:25" s="50" customFormat="1" ht="24" x14ac:dyDescent="0.25">
      <c r="A208" s="52" t="s">
        <v>2150</v>
      </c>
      <c r="B208" s="3" t="s">
        <v>314</v>
      </c>
      <c r="C208" s="46">
        <v>41140</v>
      </c>
      <c r="D208" s="47" t="s">
        <v>1490</v>
      </c>
      <c r="E208" s="48" t="s">
        <v>1502</v>
      </c>
      <c r="F208" s="46" t="s">
        <v>11</v>
      </c>
      <c r="G208" s="59">
        <v>259.32</v>
      </c>
      <c r="H208" s="59">
        <v>259.32</v>
      </c>
      <c r="I208" s="66">
        <v>2.71</v>
      </c>
      <c r="J208" s="59">
        <v>2.23</v>
      </c>
      <c r="K208" s="66">
        <v>0</v>
      </c>
      <c r="L208" s="59">
        <v>0</v>
      </c>
      <c r="M208" s="59">
        <f t="shared" si="40"/>
        <v>2.23</v>
      </c>
      <c r="N208" s="59">
        <f t="shared" si="41"/>
        <v>578.28</v>
      </c>
      <c r="O208" s="59">
        <f t="shared" si="42"/>
        <v>0</v>
      </c>
      <c r="P208" s="59">
        <f t="shared" si="43"/>
        <v>578.28</v>
      </c>
      <c r="Q208" s="58">
        <f t="shared" si="38"/>
        <v>1.4461210706874546E-4</v>
      </c>
      <c r="S208" s="59">
        <v>2.71</v>
      </c>
      <c r="T208" s="59">
        <v>0</v>
      </c>
      <c r="U208" s="59">
        <v>2.71</v>
      </c>
      <c r="V208" s="59">
        <v>702.75</v>
      </c>
      <c r="W208" s="59">
        <v>0</v>
      </c>
      <c r="X208" s="59">
        <v>702.75</v>
      </c>
      <c r="Y208" s="91">
        <f t="shared" si="39"/>
        <v>-124.47000000000003</v>
      </c>
    </row>
    <row r="209" spans="1:25" s="50" customFormat="1" x14ac:dyDescent="0.25">
      <c r="A209" s="52" t="s">
        <v>2151</v>
      </c>
      <c r="B209" s="44" t="s">
        <v>2987</v>
      </c>
      <c r="C209" s="62"/>
      <c r="D209" s="62"/>
      <c r="E209" s="87" t="s">
        <v>160</v>
      </c>
      <c r="F209" s="62"/>
      <c r="G209" s="60"/>
      <c r="H209" s="60"/>
      <c r="I209" s="66"/>
      <c r="J209" s="60"/>
      <c r="K209" s="66"/>
      <c r="L209" s="60"/>
      <c r="M209" s="60"/>
      <c r="N209" s="60"/>
      <c r="O209" s="60"/>
      <c r="P209" s="61">
        <f>P210</f>
        <v>9119.56</v>
      </c>
      <c r="Q209" s="57">
        <f t="shared" si="38"/>
        <v>2.280554034619645E-3</v>
      </c>
      <c r="S209" s="60"/>
      <c r="T209" s="60"/>
      <c r="U209" s="60"/>
      <c r="V209" s="60"/>
      <c r="W209" s="60"/>
      <c r="X209" s="61">
        <v>11050.14</v>
      </c>
      <c r="Y209" s="91">
        <f t="shared" si="39"/>
        <v>-1930.58</v>
      </c>
    </row>
    <row r="210" spans="1:25" s="50" customFormat="1" x14ac:dyDescent="0.25">
      <c r="A210" s="52" t="s">
        <v>2152</v>
      </c>
      <c r="B210" s="3" t="s">
        <v>315</v>
      </c>
      <c r="C210" s="46">
        <v>50201</v>
      </c>
      <c r="D210" s="47" t="s">
        <v>1490</v>
      </c>
      <c r="E210" s="48" t="s">
        <v>162</v>
      </c>
      <c r="F210" s="46" t="s">
        <v>7</v>
      </c>
      <c r="G210" s="59">
        <v>15.84</v>
      </c>
      <c r="H210" s="59">
        <v>15.84</v>
      </c>
      <c r="I210" s="66">
        <v>284.56</v>
      </c>
      <c r="J210" s="59">
        <v>234.84</v>
      </c>
      <c r="K210" s="66">
        <v>413.05</v>
      </c>
      <c r="L210" s="59">
        <v>340.89</v>
      </c>
      <c r="M210" s="59">
        <f>L210+J210</f>
        <v>575.73</v>
      </c>
      <c r="N210" s="59">
        <f>TRUNC(J210*H210,2)</f>
        <v>3719.86</v>
      </c>
      <c r="O210" s="59">
        <f>TRUNC(L210*H210,2)</f>
        <v>5399.69</v>
      </c>
      <c r="P210" s="59">
        <f>TRUNC(((J210*H210)+(L210*H210)),2)</f>
        <v>9119.56</v>
      </c>
      <c r="Q210" s="58">
        <f t="shared" si="38"/>
        <v>2.280554034619645E-3</v>
      </c>
      <c r="S210" s="59">
        <v>284.56</v>
      </c>
      <c r="T210" s="59">
        <v>413.05</v>
      </c>
      <c r="U210" s="59">
        <v>697.61</v>
      </c>
      <c r="V210" s="59">
        <v>4507.43</v>
      </c>
      <c r="W210" s="59">
        <v>6542.71</v>
      </c>
      <c r="X210" s="59">
        <v>11050.14</v>
      </c>
      <c r="Y210" s="91">
        <f t="shared" si="39"/>
        <v>-1930.58</v>
      </c>
    </row>
    <row r="211" spans="1:25" s="50" customFormat="1" x14ac:dyDescent="0.25">
      <c r="A211" s="52" t="s">
        <v>2153</v>
      </c>
      <c r="B211" s="44" t="s">
        <v>2988</v>
      </c>
      <c r="C211" s="62"/>
      <c r="D211" s="62"/>
      <c r="E211" s="87" t="s">
        <v>170</v>
      </c>
      <c r="F211" s="62"/>
      <c r="G211" s="60"/>
      <c r="H211" s="60"/>
      <c r="I211" s="66"/>
      <c r="J211" s="60"/>
      <c r="K211" s="66"/>
      <c r="L211" s="60"/>
      <c r="M211" s="60"/>
      <c r="N211" s="60"/>
      <c r="O211" s="60"/>
      <c r="P211" s="61">
        <f>SUM(P212:P213)</f>
        <v>23457.199999999997</v>
      </c>
      <c r="Q211" s="57">
        <f t="shared" si="38"/>
        <v>5.8660080202202662E-3</v>
      </c>
      <c r="S211" s="60"/>
      <c r="T211" s="60"/>
      <c r="U211" s="60"/>
      <c r="V211" s="60"/>
      <c r="W211" s="60"/>
      <c r="X211" s="61">
        <v>28425.67</v>
      </c>
      <c r="Y211" s="91">
        <f t="shared" si="39"/>
        <v>-4968.4700000000012</v>
      </c>
    </row>
    <row r="212" spans="1:25" s="50" customFormat="1" ht="24" x14ac:dyDescent="0.25">
      <c r="A212" s="52" t="s">
        <v>2154</v>
      </c>
      <c r="B212" s="3" t="s">
        <v>316</v>
      </c>
      <c r="C212" s="46">
        <v>160967</v>
      </c>
      <c r="D212" s="47" t="s">
        <v>1490</v>
      </c>
      <c r="E212" s="48" t="s">
        <v>1544</v>
      </c>
      <c r="F212" s="46" t="s">
        <v>11</v>
      </c>
      <c r="G212" s="59">
        <v>328.19</v>
      </c>
      <c r="H212" s="59">
        <v>328.19</v>
      </c>
      <c r="I212" s="66">
        <v>5.98</v>
      </c>
      <c r="J212" s="59">
        <v>4.93</v>
      </c>
      <c r="K212" s="66">
        <v>75.95</v>
      </c>
      <c r="L212" s="59">
        <v>62.68</v>
      </c>
      <c r="M212" s="59">
        <f>L212+J212</f>
        <v>67.61</v>
      </c>
      <c r="N212" s="59">
        <f>TRUNC(J212*H212,2)</f>
        <v>1617.97</v>
      </c>
      <c r="O212" s="59">
        <f>TRUNC(L212*H212,2)</f>
        <v>20570.939999999999</v>
      </c>
      <c r="P212" s="59">
        <f>TRUNC(((J212*H212)+(L212*H212)),2)</f>
        <v>22188.92</v>
      </c>
      <c r="Q212" s="58">
        <f t="shared" si="38"/>
        <v>5.5488456712662155E-3</v>
      </c>
      <c r="S212" s="59">
        <v>5.98</v>
      </c>
      <c r="T212" s="59">
        <v>75.95</v>
      </c>
      <c r="U212" s="59">
        <v>81.93</v>
      </c>
      <c r="V212" s="59">
        <v>1962.57</v>
      </c>
      <c r="W212" s="59">
        <v>24926.03</v>
      </c>
      <c r="X212" s="59">
        <v>26888.6</v>
      </c>
      <c r="Y212" s="91">
        <f t="shared" si="39"/>
        <v>-4699.68</v>
      </c>
    </row>
    <row r="213" spans="1:25" s="50" customFormat="1" x14ac:dyDescent="0.25">
      <c r="A213" s="52" t="s">
        <v>2155</v>
      </c>
      <c r="B213" s="3" t="s">
        <v>317</v>
      </c>
      <c r="C213" s="46">
        <v>160602</v>
      </c>
      <c r="D213" s="47" t="s">
        <v>1490</v>
      </c>
      <c r="E213" s="48" t="s">
        <v>318</v>
      </c>
      <c r="F213" s="46" t="s">
        <v>61</v>
      </c>
      <c r="G213" s="59">
        <v>38.619999999999997</v>
      </c>
      <c r="H213" s="59">
        <v>38.619999999999997</v>
      </c>
      <c r="I213" s="66">
        <v>17.82</v>
      </c>
      <c r="J213" s="59">
        <v>14.7</v>
      </c>
      <c r="K213" s="66">
        <v>21.98</v>
      </c>
      <c r="L213" s="59">
        <v>18.14</v>
      </c>
      <c r="M213" s="59">
        <f>L213+J213</f>
        <v>32.840000000000003</v>
      </c>
      <c r="N213" s="59">
        <f>TRUNC(J213*H213,2)</f>
        <v>567.71</v>
      </c>
      <c r="O213" s="59">
        <f>TRUNC(L213*H213,2)</f>
        <v>700.56</v>
      </c>
      <c r="P213" s="59">
        <f>TRUNC(((J213*H213)+(L213*H213)),2)</f>
        <v>1268.28</v>
      </c>
      <c r="Q213" s="58">
        <f t="shared" si="38"/>
        <v>3.1716234895405078E-4</v>
      </c>
      <c r="S213" s="59">
        <v>17.82</v>
      </c>
      <c r="T213" s="59">
        <v>21.98</v>
      </c>
      <c r="U213" s="59">
        <v>39.799999999999997</v>
      </c>
      <c r="V213" s="59">
        <v>688.2</v>
      </c>
      <c r="W213" s="59">
        <v>848.87</v>
      </c>
      <c r="X213" s="59">
        <v>1537.07</v>
      </c>
      <c r="Y213" s="91">
        <f t="shared" si="39"/>
        <v>-268.78999999999996</v>
      </c>
    </row>
    <row r="214" spans="1:25" s="50" customFormat="1" x14ac:dyDescent="0.25">
      <c r="A214" s="52" t="s">
        <v>2156</v>
      </c>
      <c r="B214" s="44" t="s">
        <v>2989</v>
      </c>
      <c r="C214" s="62"/>
      <c r="D214" s="62"/>
      <c r="E214" s="87" t="s">
        <v>9</v>
      </c>
      <c r="F214" s="62"/>
      <c r="G214" s="60"/>
      <c r="H214" s="60"/>
      <c r="I214" s="66"/>
      <c r="J214" s="60"/>
      <c r="K214" s="66"/>
      <c r="L214" s="60"/>
      <c r="M214" s="60"/>
      <c r="N214" s="60"/>
      <c r="O214" s="60"/>
      <c r="P214" s="61">
        <f>SUM(P215:P218)</f>
        <v>38759.82</v>
      </c>
      <c r="Q214" s="57">
        <f t="shared" si="38"/>
        <v>9.6927772701897036E-3</v>
      </c>
      <c r="S214" s="60"/>
      <c r="T214" s="60"/>
      <c r="U214" s="60"/>
      <c r="V214" s="60"/>
      <c r="W214" s="60"/>
      <c r="X214" s="61">
        <v>46974.33</v>
      </c>
      <c r="Y214" s="91">
        <f t="shared" si="39"/>
        <v>-8214.510000000002</v>
      </c>
    </row>
    <row r="215" spans="1:25" s="50" customFormat="1" ht="24" x14ac:dyDescent="0.25">
      <c r="A215" s="52" t="s">
        <v>2157</v>
      </c>
      <c r="B215" s="3" t="s">
        <v>319</v>
      </c>
      <c r="C215" s="46">
        <v>220101</v>
      </c>
      <c r="D215" s="47" t="s">
        <v>1490</v>
      </c>
      <c r="E215" s="48" t="s">
        <v>1549</v>
      </c>
      <c r="F215" s="46" t="s">
        <v>11</v>
      </c>
      <c r="G215" s="59">
        <v>259.32</v>
      </c>
      <c r="H215" s="59">
        <v>259.32</v>
      </c>
      <c r="I215" s="66">
        <v>11.05</v>
      </c>
      <c r="J215" s="59">
        <v>9.11</v>
      </c>
      <c r="K215" s="66">
        <v>26.77</v>
      </c>
      <c r="L215" s="59">
        <v>22.09</v>
      </c>
      <c r="M215" s="59">
        <f>L215+J215</f>
        <v>31.2</v>
      </c>
      <c r="N215" s="59">
        <f>TRUNC(J215*H215,2)</f>
        <v>2362.4</v>
      </c>
      <c r="O215" s="59">
        <f>TRUNC(L215*H215,2)</f>
        <v>5728.37</v>
      </c>
      <c r="P215" s="59">
        <f>TRUNC(((J215*H215)+(L215*H215)),2)</f>
        <v>8090.78</v>
      </c>
      <c r="Q215" s="58">
        <f t="shared" si="38"/>
        <v>2.0232841246967978E-3</v>
      </c>
      <c r="S215" s="59">
        <v>11.05</v>
      </c>
      <c r="T215" s="59">
        <v>26.77</v>
      </c>
      <c r="U215" s="59">
        <v>37.82</v>
      </c>
      <c r="V215" s="59">
        <v>2865.48</v>
      </c>
      <c r="W215" s="59">
        <v>6942</v>
      </c>
      <c r="X215" s="59">
        <v>9807.48</v>
      </c>
      <c r="Y215" s="91">
        <f t="shared" si="39"/>
        <v>-1716.6999999999998</v>
      </c>
    </row>
    <row r="216" spans="1:25" s="50" customFormat="1" ht="24" x14ac:dyDescent="0.25">
      <c r="A216" s="52" t="s">
        <v>2158</v>
      </c>
      <c r="B216" s="3" t="s">
        <v>320</v>
      </c>
      <c r="C216" s="46">
        <v>221101</v>
      </c>
      <c r="D216" s="47" t="s">
        <v>1490</v>
      </c>
      <c r="E216" s="48" t="s">
        <v>1550</v>
      </c>
      <c r="F216" s="46" t="s">
        <v>11</v>
      </c>
      <c r="G216" s="59">
        <v>259.32</v>
      </c>
      <c r="H216" s="59">
        <v>259.32</v>
      </c>
      <c r="I216" s="66">
        <v>18.29</v>
      </c>
      <c r="J216" s="59">
        <v>15.09</v>
      </c>
      <c r="K216" s="66">
        <v>68.959999999999994</v>
      </c>
      <c r="L216" s="59">
        <v>56.91</v>
      </c>
      <c r="M216" s="59">
        <f>L216+J216</f>
        <v>72</v>
      </c>
      <c r="N216" s="59">
        <f>TRUNC(J216*H216,2)</f>
        <v>3913.13</v>
      </c>
      <c r="O216" s="59">
        <f>TRUNC(L216*H216,2)</f>
        <v>14757.9</v>
      </c>
      <c r="P216" s="59">
        <f>TRUNC(((J216*H216)+(L216*H216)),2)</f>
        <v>18671.04</v>
      </c>
      <c r="Q216" s="58">
        <f t="shared" si="38"/>
        <v>4.669119519203205E-3</v>
      </c>
      <c r="S216" s="59">
        <v>18.29</v>
      </c>
      <c r="T216" s="59">
        <v>68.959999999999994</v>
      </c>
      <c r="U216" s="59">
        <v>87.25</v>
      </c>
      <c r="V216" s="59">
        <v>4742.96</v>
      </c>
      <c r="W216" s="59">
        <v>17882.71</v>
      </c>
      <c r="X216" s="59">
        <v>22625.67</v>
      </c>
      <c r="Y216" s="91">
        <f t="shared" si="39"/>
        <v>-3954.6299999999974</v>
      </c>
    </row>
    <row r="217" spans="1:25" s="50" customFormat="1" ht="24" x14ac:dyDescent="0.25">
      <c r="A217" s="52" t="s">
        <v>2159</v>
      </c>
      <c r="B217" s="3" t="s">
        <v>321</v>
      </c>
      <c r="C217" s="46">
        <v>221000</v>
      </c>
      <c r="D217" s="47" t="s">
        <v>1490</v>
      </c>
      <c r="E217" s="48" t="s">
        <v>1576</v>
      </c>
      <c r="F217" s="46" t="s">
        <v>11</v>
      </c>
      <c r="G217" s="59">
        <v>38.15</v>
      </c>
      <c r="H217" s="59">
        <v>38.15</v>
      </c>
      <c r="I217" s="66">
        <v>31.78</v>
      </c>
      <c r="J217" s="59">
        <v>26.22</v>
      </c>
      <c r="K217" s="66">
        <v>91.01</v>
      </c>
      <c r="L217" s="59">
        <v>75.11</v>
      </c>
      <c r="M217" s="59">
        <f>L217+J217</f>
        <v>101.33</v>
      </c>
      <c r="N217" s="59">
        <f>TRUNC(J217*H217,2)</f>
        <v>1000.29</v>
      </c>
      <c r="O217" s="59">
        <f>TRUNC(L217*H217,2)</f>
        <v>2865.44</v>
      </c>
      <c r="P217" s="59">
        <f>TRUNC(((J217*H217)+(L217*H217)),2)</f>
        <v>3865.73</v>
      </c>
      <c r="Q217" s="58">
        <f t="shared" si="38"/>
        <v>9.6671398052649475E-4</v>
      </c>
      <c r="S217" s="59">
        <v>31.78</v>
      </c>
      <c r="T217" s="59">
        <v>91.01</v>
      </c>
      <c r="U217" s="59">
        <v>122.79</v>
      </c>
      <c r="V217" s="59">
        <v>1212.4000000000001</v>
      </c>
      <c r="W217" s="59">
        <v>3472.03</v>
      </c>
      <c r="X217" s="59">
        <v>4684.43</v>
      </c>
      <c r="Y217" s="91">
        <f t="shared" si="39"/>
        <v>-818.70000000000027</v>
      </c>
    </row>
    <row r="218" spans="1:25" s="50" customFormat="1" x14ac:dyDescent="0.25">
      <c r="A218" s="52" t="s">
        <v>2160</v>
      </c>
      <c r="B218" s="3" t="s">
        <v>322</v>
      </c>
      <c r="C218" s="46">
        <v>221104</v>
      </c>
      <c r="D218" s="47" t="s">
        <v>1490</v>
      </c>
      <c r="E218" s="48" t="s">
        <v>228</v>
      </c>
      <c r="F218" s="46" t="s">
        <v>11</v>
      </c>
      <c r="G218" s="59">
        <v>259.32</v>
      </c>
      <c r="H218" s="59">
        <v>259.32</v>
      </c>
      <c r="I218" s="66">
        <v>0</v>
      </c>
      <c r="J218" s="59">
        <v>0</v>
      </c>
      <c r="K218" s="66">
        <v>38.01</v>
      </c>
      <c r="L218" s="59">
        <v>31.36</v>
      </c>
      <c r="M218" s="59">
        <f>L218+J218</f>
        <v>31.36</v>
      </c>
      <c r="N218" s="59">
        <f>TRUNC(J218*H218,2)</f>
        <v>0</v>
      </c>
      <c r="O218" s="59">
        <f>TRUNC(L218*H218,2)</f>
        <v>8132.27</v>
      </c>
      <c r="P218" s="59">
        <f>TRUNC(((J218*H218)+(L218*H218)),2)</f>
        <v>8132.27</v>
      </c>
      <c r="Q218" s="58">
        <f t="shared" si="38"/>
        <v>2.0336596457632057E-3</v>
      </c>
      <c r="S218" s="59">
        <v>0</v>
      </c>
      <c r="T218" s="59">
        <v>38.01</v>
      </c>
      <c r="U218" s="59">
        <v>38.01</v>
      </c>
      <c r="V218" s="59">
        <v>0</v>
      </c>
      <c r="W218" s="59">
        <v>9856.75</v>
      </c>
      <c r="X218" s="59">
        <v>9856.75</v>
      </c>
      <c r="Y218" s="91">
        <f t="shared" si="39"/>
        <v>-1724.4799999999996</v>
      </c>
    </row>
    <row r="219" spans="1:25" s="50" customFormat="1" x14ac:dyDescent="0.25">
      <c r="A219" s="52" t="s">
        <v>2161</v>
      </c>
      <c r="B219" s="44">
        <v>7</v>
      </c>
      <c r="C219" s="62"/>
      <c r="D219" s="62"/>
      <c r="E219" s="87" t="s">
        <v>26</v>
      </c>
      <c r="F219" s="62"/>
      <c r="G219" s="60"/>
      <c r="H219" s="60"/>
      <c r="I219" s="66"/>
      <c r="J219" s="60"/>
      <c r="K219" s="66"/>
      <c r="L219" s="60"/>
      <c r="M219" s="60"/>
      <c r="N219" s="60"/>
      <c r="O219" s="60"/>
      <c r="P219" s="61">
        <f>P220+P222+P224+P232+P245+P280+P285+P287+P290+P295+P307+P310+P315+P318+P325+P338+P342</f>
        <v>327083.93</v>
      </c>
      <c r="Q219" s="57">
        <f t="shared" si="38"/>
        <v>8.1794798896081558E-2</v>
      </c>
      <c r="S219" s="60"/>
      <c r="T219" s="60"/>
      <c r="U219" s="60"/>
      <c r="V219" s="60"/>
      <c r="W219" s="60"/>
      <c r="X219" s="61">
        <v>396548.48</v>
      </c>
      <c r="Y219" s="91">
        <f t="shared" si="39"/>
        <v>-69464.549999999988</v>
      </c>
    </row>
    <row r="220" spans="1:25" s="50" customFormat="1" x14ac:dyDescent="0.25">
      <c r="A220" s="52" t="s">
        <v>2162</v>
      </c>
      <c r="B220" s="44" t="s">
        <v>2990</v>
      </c>
      <c r="C220" s="62"/>
      <c r="D220" s="62"/>
      <c r="E220" s="87" t="s">
        <v>45</v>
      </c>
      <c r="F220" s="62"/>
      <c r="G220" s="60"/>
      <c r="H220" s="60"/>
      <c r="I220" s="66"/>
      <c r="J220" s="60"/>
      <c r="K220" s="66"/>
      <c r="L220" s="60"/>
      <c r="M220" s="60"/>
      <c r="N220" s="60"/>
      <c r="O220" s="60"/>
      <c r="P220" s="61">
        <f>P221</f>
        <v>1420.44</v>
      </c>
      <c r="Q220" s="57">
        <f t="shared" si="38"/>
        <v>3.5521342838197551E-4</v>
      </c>
      <c r="S220" s="60"/>
      <c r="T220" s="60"/>
      <c r="U220" s="60"/>
      <c r="V220" s="60"/>
      <c r="W220" s="60"/>
      <c r="X220" s="61">
        <v>1724.13</v>
      </c>
      <c r="Y220" s="91">
        <f t="shared" si="39"/>
        <v>-303.69000000000005</v>
      </c>
    </row>
    <row r="221" spans="1:25" s="50" customFormat="1" ht="36" x14ac:dyDescent="0.25">
      <c r="A221" s="52" t="s">
        <v>2163</v>
      </c>
      <c r="B221" s="48" t="s">
        <v>1577</v>
      </c>
      <c r="C221" s="47" t="s">
        <v>1574</v>
      </c>
      <c r="D221" s="46" t="s">
        <v>1490</v>
      </c>
      <c r="E221" s="48" t="s">
        <v>1575</v>
      </c>
      <c r="F221" s="47" t="s">
        <v>11</v>
      </c>
      <c r="G221" s="59">
        <v>326.54000000000002</v>
      </c>
      <c r="H221" s="59">
        <v>326.54000000000002</v>
      </c>
      <c r="I221" s="66">
        <v>1.6</v>
      </c>
      <c r="J221" s="59">
        <v>1.32</v>
      </c>
      <c r="K221" s="66">
        <v>3.68</v>
      </c>
      <c r="L221" s="59">
        <v>3.03</v>
      </c>
      <c r="M221" s="59">
        <f>L221+J221</f>
        <v>4.3499999999999996</v>
      </c>
      <c r="N221" s="59">
        <f>TRUNC(J221*H221,2)</f>
        <v>431.03</v>
      </c>
      <c r="O221" s="59">
        <f>TRUNC(L221*H221,2)</f>
        <v>989.41</v>
      </c>
      <c r="P221" s="59">
        <f>TRUNC(((J221*H221)+(L221*H221)),2)</f>
        <v>1420.44</v>
      </c>
      <c r="Q221" s="58">
        <f t="shared" si="38"/>
        <v>3.5521342838197551E-4</v>
      </c>
      <c r="S221" s="59">
        <v>1.6</v>
      </c>
      <c r="T221" s="59">
        <v>3.68</v>
      </c>
      <c r="U221" s="59">
        <v>5.28</v>
      </c>
      <c r="V221" s="59">
        <v>522.46</v>
      </c>
      <c r="W221" s="59">
        <v>1201.67</v>
      </c>
      <c r="X221" s="59">
        <v>1724.13</v>
      </c>
      <c r="Y221" s="91">
        <f t="shared" si="39"/>
        <v>-303.69000000000005</v>
      </c>
    </row>
    <row r="222" spans="1:25" s="50" customFormat="1" x14ac:dyDescent="0.25">
      <c r="A222" s="52" t="s">
        <v>2167</v>
      </c>
      <c r="B222" s="44" t="s">
        <v>2991</v>
      </c>
      <c r="C222" s="62"/>
      <c r="D222" s="62"/>
      <c r="E222" s="87" t="s">
        <v>51</v>
      </c>
      <c r="F222" s="62"/>
      <c r="G222" s="60"/>
      <c r="H222" s="60"/>
      <c r="I222" s="66"/>
      <c r="J222" s="60"/>
      <c r="K222" s="66"/>
      <c r="L222" s="60"/>
      <c r="M222" s="60"/>
      <c r="N222" s="60"/>
      <c r="O222" s="60"/>
      <c r="P222" s="61">
        <f>P223</f>
        <v>828.08</v>
      </c>
      <c r="Q222" s="57">
        <f t="shared" si="38"/>
        <v>2.0708029608751253E-4</v>
      </c>
      <c r="S222" s="60"/>
      <c r="T222" s="60"/>
      <c r="U222" s="60"/>
      <c r="V222" s="60"/>
      <c r="W222" s="60"/>
      <c r="X222" s="61">
        <v>1003.57</v>
      </c>
      <c r="Y222" s="91">
        <f t="shared" si="39"/>
        <v>-175.49</v>
      </c>
    </row>
    <row r="223" spans="1:25" s="50" customFormat="1" x14ac:dyDescent="0.25">
      <c r="A223" s="52" t="s">
        <v>2168</v>
      </c>
      <c r="B223" s="3" t="s">
        <v>323</v>
      </c>
      <c r="C223" s="46">
        <v>30101</v>
      </c>
      <c r="D223" s="47" t="s">
        <v>1490</v>
      </c>
      <c r="E223" s="48" t="s">
        <v>144</v>
      </c>
      <c r="F223" s="46" t="s">
        <v>7</v>
      </c>
      <c r="G223" s="59">
        <v>22.85</v>
      </c>
      <c r="H223" s="59">
        <v>22.85</v>
      </c>
      <c r="I223" s="66">
        <v>9.6</v>
      </c>
      <c r="J223" s="59">
        <v>7.92</v>
      </c>
      <c r="K223" s="66">
        <v>34.32</v>
      </c>
      <c r="L223" s="59">
        <v>28.32</v>
      </c>
      <c r="M223" s="59">
        <f>L223+J223</f>
        <v>36.24</v>
      </c>
      <c r="N223" s="59">
        <f>TRUNC(J223*H223,2)</f>
        <v>180.97</v>
      </c>
      <c r="O223" s="59">
        <f>TRUNC(L223*H223,2)</f>
        <v>647.11</v>
      </c>
      <c r="P223" s="59">
        <f>TRUNC(((J223*H223)+(L223*H223)),2)</f>
        <v>828.08</v>
      </c>
      <c r="Q223" s="58">
        <f t="shared" si="38"/>
        <v>2.0708029608751253E-4</v>
      </c>
      <c r="S223" s="59">
        <v>9.6</v>
      </c>
      <c r="T223" s="59">
        <v>34.32</v>
      </c>
      <c r="U223" s="59">
        <v>43.92</v>
      </c>
      <c r="V223" s="59">
        <v>219.36</v>
      </c>
      <c r="W223" s="59">
        <v>784.21</v>
      </c>
      <c r="X223" s="59">
        <v>1003.57</v>
      </c>
      <c r="Y223" s="91">
        <f t="shared" si="39"/>
        <v>-175.49</v>
      </c>
    </row>
    <row r="224" spans="1:25" s="50" customFormat="1" x14ac:dyDescent="0.25">
      <c r="A224" s="52" t="s">
        <v>2169</v>
      </c>
      <c r="B224" s="44" t="s">
        <v>2992</v>
      </c>
      <c r="C224" s="62"/>
      <c r="D224" s="62"/>
      <c r="E224" s="87" t="s">
        <v>52</v>
      </c>
      <c r="F224" s="62"/>
      <c r="G224" s="60"/>
      <c r="H224" s="60"/>
      <c r="I224" s="66"/>
      <c r="J224" s="60"/>
      <c r="K224" s="66"/>
      <c r="L224" s="60"/>
      <c r="M224" s="60"/>
      <c r="N224" s="60"/>
      <c r="O224" s="60"/>
      <c r="P224" s="61">
        <f>SUM(P225:P231)</f>
        <v>4499.55</v>
      </c>
      <c r="Q224" s="57">
        <f t="shared" si="38"/>
        <v>1.1252151317029356E-3</v>
      </c>
      <c r="S224" s="60"/>
      <c r="T224" s="60"/>
      <c r="U224" s="60"/>
      <c r="V224" s="60"/>
      <c r="W224" s="60"/>
      <c r="X224" s="61">
        <v>5461.99</v>
      </c>
      <c r="Y224" s="91">
        <f t="shared" si="39"/>
        <v>-962.4399999999996</v>
      </c>
    </row>
    <row r="225" spans="1:25" s="50" customFormat="1" x14ac:dyDescent="0.25">
      <c r="A225" s="52" t="s">
        <v>2170</v>
      </c>
      <c r="B225" s="3" t="s">
        <v>324</v>
      </c>
      <c r="C225" s="46">
        <v>41004</v>
      </c>
      <c r="D225" s="47" t="s">
        <v>1490</v>
      </c>
      <c r="E225" s="48" t="s">
        <v>90</v>
      </c>
      <c r="F225" s="46" t="s">
        <v>7</v>
      </c>
      <c r="G225" s="59">
        <v>81.63</v>
      </c>
      <c r="H225" s="59">
        <v>81.63</v>
      </c>
      <c r="I225" s="66">
        <v>0</v>
      </c>
      <c r="J225" s="59">
        <v>0</v>
      </c>
      <c r="K225" s="66">
        <v>1.78</v>
      </c>
      <c r="L225" s="59">
        <v>1.46</v>
      </c>
      <c r="M225" s="59">
        <f t="shared" ref="M225:M231" si="44">L225+J225</f>
        <v>1.46</v>
      </c>
      <c r="N225" s="59">
        <f t="shared" ref="N225:N231" si="45">TRUNC(J225*H225,2)</f>
        <v>0</v>
      </c>
      <c r="O225" s="59">
        <f t="shared" ref="O225:O231" si="46">TRUNC(L225*H225,2)</f>
        <v>119.17</v>
      </c>
      <c r="P225" s="59">
        <f t="shared" ref="P225:P231" si="47">TRUNC(((J225*H225)+(L225*H225)),2)</f>
        <v>119.17</v>
      </c>
      <c r="Q225" s="58">
        <f t="shared" si="38"/>
        <v>2.9801177283292516E-5</v>
      </c>
      <c r="S225" s="59">
        <v>0</v>
      </c>
      <c r="T225" s="59">
        <v>1.78</v>
      </c>
      <c r="U225" s="59">
        <v>1.78</v>
      </c>
      <c r="V225" s="59">
        <v>0</v>
      </c>
      <c r="W225" s="59">
        <v>145.30000000000001</v>
      </c>
      <c r="X225" s="59">
        <v>145.30000000000001</v>
      </c>
      <c r="Y225" s="91">
        <f t="shared" si="39"/>
        <v>-26.13000000000001</v>
      </c>
    </row>
    <row r="226" spans="1:25" s="50" customFormat="1" x14ac:dyDescent="0.25">
      <c r="A226" s="52" t="s">
        <v>2171</v>
      </c>
      <c r="B226" s="3" t="s">
        <v>325</v>
      </c>
      <c r="C226" s="46">
        <v>41005</v>
      </c>
      <c r="D226" s="47" t="s">
        <v>1490</v>
      </c>
      <c r="E226" s="48" t="s">
        <v>92</v>
      </c>
      <c r="F226" s="46" t="s">
        <v>7</v>
      </c>
      <c r="G226" s="59">
        <v>81.63</v>
      </c>
      <c r="H226" s="59">
        <v>81.63</v>
      </c>
      <c r="I226" s="66">
        <v>0</v>
      </c>
      <c r="J226" s="59">
        <v>0</v>
      </c>
      <c r="K226" s="66">
        <v>1.31</v>
      </c>
      <c r="L226" s="59">
        <v>1.08</v>
      </c>
      <c r="M226" s="59">
        <f t="shared" si="44"/>
        <v>1.08</v>
      </c>
      <c r="N226" s="59">
        <f t="shared" si="45"/>
        <v>0</v>
      </c>
      <c r="O226" s="59">
        <f t="shared" si="46"/>
        <v>88.16</v>
      </c>
      <c r="P226" s="59">
        <f t="shared" si="47"/>
        <v>88.16</v>
      </c>
      <c r="Q226" s="58">
        <f t="shared" si="38"/>
        <v>2.2046419311026837E-5</v>
      </c>
      <c r="S226" s="59">
        <v>0</v>
      </c>
      <c r="T226" s="59">
        <v>1.31</v>
      </c>
      <c r="U226" s="59">
        <v>1.31</v>
      </c>
      <c r="V226" s="59">
        <v>0</v>
      </c>
      <c r="W226" s="59">
        <v>106.93</v>
      </c>
      <c r="X226" s="59">
        <v>106.93</v>
      </c>
      <c r="Y226" s="91">
        <f t="shared" si="39"/>
        <v>-18.77000000000001</v>
      </c>
    </row>
    <row r="227" spans="1:25" s="50" customFormat="1" x14ac:dyDescent="0.25">
      <c r="A227" s="52" t="s">
        <v>2172</v>
      </c>
      <c r="B227" s="3" t="s">
        <v>326</v>
      </c>
      <c r="C227" s="46">
        <v>41012</v>
      </c>
      <c r="D227" s="47" t="s">
        <v>1490</v>
      </c>
      <c r="E227" s="48" t="s">
        <v>154</v>
      </c>
      <c r="F227" s="46" t="s">
        <v>7</v>
      </c>
      <c r="G227" s="59">
        <v>81.63</v>
      </c>
      <c r="H227" s="59">
        <v>81.63</v>
      </c>
      <c r="I227" s="66">
        <v>0</v>
      </c>
      <c r="J227" s="59">
        <v>0</v>
      </c>
      <c r="K227" s="66">
        <v>5</v>
      </c>
      <c r="L227" s="59">
        <v>4.12</v>
      </c>
      <c r="M227" s="59">
        <f t="shared" si="44"/>
        <v>4.12</v>
      </c>
      <c r="N227" s="59">
        <f t="shared" si="45"/>
        <v>0</v>
      </c>
      <c r="O227" s="59">
        <f t="shared" si="46"/>
        <v>336.31</v>
      </c>
      <c r="P227" s="59">
        <f t="shared" si="47"/>
        <v>336.31</v>
      </c>
      <c r="Q227" s="58">
        <f t="shared" si="38"/>
        <v>8.4101988186155124E-5</v>
      </c>
      <c r="S227" s="59">
        <v>0</v>
      </c>
      <c r="T227" s="59">
        <v>5</v>
      </c>
      <c r="U227" s="59">
        <v>5</v>
      </c>
      <c r="V227" s="59">
        <v>0</v>
      </c>
      <c r="W227" s="59">
        <v>408.15</v>
      </c>
      <c r="X227" s="59">
        <v>408.15</v>
      </c>
      <c r="Y227" s="91">
        <f t="shared" si="39"/>
        <v>-71.839999999999975</v>
      </c>
    </row>
    <row r="228" spans="1:25" s="50" customFormat="1" ht="24" x14ac:dyDescent="0.25">
      <c r="A228" s="52" t="s">
        <v>2173</v>
      </c>
      <c r="B228" s="3" t="s">
        <v>327</v>
      </c>
      <c r="C228" s="46">
        <v>41006</v>
      </c>
      <c r="D228" s="47" t="s">
        <v>1490</v>
      </c>
      <c r="E228" s="48" t="s">
        <v>94</v>
      </c>
      <c r="F228" s="47" t="s">
        <v>1509</v>
      </c>
      <c r="G228" s="59">
        <v>816.3</v>
      </c>
      <c r="H228" s="59">
        <v>816.3</v>
      </c>
      <c r="I228" s="66">
        <v>0</v>
      </c>
      <c r="J228" s="59">
        <v>0</v>
      </c>
      <c r="K228" s="66">
        <v>2.5099999999999998</v>
      </c>
      <c r="L228" s="59">
        <v>2.0699999999999998</v>
      </c>
      <c r="M228" s="59">
        <f t="shared" si="44"/>
        <v>2.0699999999999998</v>
      </c>
      <c r="N228" s="59">
        <f t="shared" si="45"/>
        <v>0</v>
      </c>
      <c r="O228" s="59">
        <f t="shared" si="46"/>
        <v>1689.74</v>
      </c>
      <c r="P228" s="59">
        <f t="shared" si="47"/>
        <v>1689.74</v>
      </c>
      <c r="Q228" s="58">
        <f t="shared" si="38"/>
        <v>4.225580372801099E-4</v>
      </c>
      <c r="S228" s="59">
        <v>0</v>
      </c>
      <c r="T228" s="59">
        <v>2.5099999999999998</v>
      </c>
      <c r="U228" s="59">
        <v>2.5099999999999998</v>
      </c>
      <c r="V228" s="59">
        <v>0</v>
      </c>
      <c r="W228" s="59">
        <v>2048.91</v>
      </c>
      <c r="X228" s="59">
        <v>2048.91</v>
      </c>
      <c r="Y228" s="91">
        <f t="shared" si="39"/>
        <v>-359.16999999999985</v>
      </c>
    </row>
    <row r="229" spans="1:25" s="50" customFormat="1" x14ac:dyDescent="0.25">
      <c r="A229" s="52" t="s">
        <v>2174</v>
      </c>
      <c r="B229" s="3" t="s">
        <v>328</v>
      </c>
      <c r="C229" s="46">
        <v>41009</v>
      </c>
      <c r="D229" s="47" t="s">
        <v>1490</v>
      </c>
      <c r="E229" s="48" t="s">
        <v>96</v>
      </c>
      <c r="F229" s="46" t="s">
        <v>7</v>
      </c>
      <c r="G229" s="59">
        <v>65.3</v>
      </c>
      <c r="H229" s="59">
        <v>65.3</v>
      </c>
      <c r="I229" s="66">
        <v>0</v>
      </c>
      <c r="J229" s="59">
        <v>0</v>
      </c>
      <c r="K229" s="66">
        <v>1.95</v>
      </c>
      <c r="L229" s="59">
        <v>1.6</v>
      </c>
      <c r="M229" s="59">
        <f t="shared" si="44"/>
        <v>1.6</v>
      </c>
      <c r="N229" s="59">
        <f t="shared" si="45"/>
        <v>0</v>
      </c>
      <c r="O229" s="59">
        <f t="shared" si="46"/>
        <v>104.48</v>
      </c>
      <c r="P229" s="59">
        <f t="shared" si="47"/>
        <v>104.48</v>
      </c>
      <c r="Q229" s="58">
        <f t="shared" si="38"/>
        <v>2.61276076408358E-5</v>
      </c>
      <c r="S229" s="59">
        <v>0</v>
      </c>
      <c r="T229" s="59">
        <v>1.95</v>
      </c>
      <c r="U229" s="59">
        <v>1.95</v>
      </c>
      <c r="V229" s="59">
        <v>0</v>
      </c>
      <c r="W229" s="59">
        <v>127.33</v>
      </c>
      <c r="X229" s="59">
        <v>127.33</v>
      </c>
      <c r="Y229" s="91">
        <f t="shared" si="39"/>
        <v>-22.849999999999994</v>
      </c>
    </row>
    <row r="230" spans="1:25" s="50" customFormat="1" x14ac:dyDescent="0.25">
      <c r="A230" s="52" t="s">
        <v>2175</v>
      </c>
      <c r="B230" s="3" t="s">
        <v>329</v>
      </c>
      <c r="C230" s="46">
        <v>41002</v>
      </c>
      <c r="D230" s="47" t="s">
        <v>1490</v>
      </c>
      <c r="E230" s="48" t="s">
        <v>57</v>
      </c>
      <c r="F230" s="46" t="s">
        <v>11</v>
      </c>
      <c r="G230" s="59">
        <v>326.54000000000002</v>
      </c>
      <c r="H230" s="59">
        <v>326.54000000000002</v>
      </c>
      <c r="I230" s="66">
        <v>5.33</v>
      </c>
      <c r="J230" s="59">
        <v>4.3899999999999997</v>
      </c>
      <c r="K230" s="66">
        <v>0</v>
      </c>
      <c r="L230" s="59">
        <v>0</v>
      </c>
      <c r="M230" s="59">
        <f t="shared" si="44"/>
        <v>4.3899999999999997</v>
      </c>
      <c r="N230" s="59">
        <f t="shared" si="45"/>
        <v>1433.51</v>
      </c>
      <c r="O230" s="59">
        <f t="shared" si="46"/>
        <v>0</v>
      </c>
      <c r="P230" s="59">
        <f t="shared" si="47"/>
        <v>1433.51</v>
      </c>
      <c r="Q230" s="58">
        <f t="shared" si="38"/>
        <v>3.5848188006522324E-4</v>
      </c>
      <c r="S230" s="59">
        <v>5.33</v>
      </c>
      <c r="T230" s="59">
        <v>0</v>
      </c>
      <c r="U230" s="59">
        <v>5.33</v>
      </c>
      <c r="V230" s="59">
        <v>1740.45</v>
      </c>
      <c r="W230" s="59">
        <v>0</v>
      </c>
      <c r="X230" s="59">
        <v>1740.45</v>
      </c>
      <c r="Y230" s="91">
        <f t="shared" si="39"/>
        <v>-306.94000000000005</v>
      </c>
    </row>
    <row r="231" spans="1:25" s="50" customFormat="1" ht="24" x14ac:dyDescent="0.25">
      <c r="A231" s="52" t="s">
        <v>2176</v>
      </c>
      <c r="B231" s="3" t="s">
        <v>330</v>
      </c>
      <c r="C231" s="46">
        <v>41140</v>
      </c>
      <c r="D231" s="47" t="s">
        <v>1490</v>
      </c>
      <c r="E231" s="48" t="s">
        <v>1502</v>
      </c>
      <c r="F231" s="46" t="s">
        <v>11</v>
      </c>
      <c r="G231" s="59">
        <v>326.54000000000002</v>
      </c>
      <c r="H231" s="59">
        <v>326.54000000000002</v>
      </c>
      <c r="I231" s="66">
        <v>2.71</v>
      </c>
      <c r="J231" s="59">
        <v>2.23</v>
      </c>
      <c r="K231" s="66">
        <v>0</v>
      </c>
      <c r="L231" s="59">
        <v>0</v>
      </c>
      <c r="M231" s="59">
        <f t="shared" si="44"/>
        <v>2.23</v>
      </c>
      <c r="N231" s="59">
        <f t="shared" si="45"/>
        <v>728.18</v>
      </c>
      <c r="O231" s="59">
        <f t="shared" si="46"/>
        <v>0</v>
      </c>
      <c r="P231" s="59">
        <f t="shared" si="47"/>
        <v>728.18</v>
      </c>
      <c r="Q231" s="58">
        <f t="shared" si="38"/>
        <v>1.820980219362922E-4</v>
      </c>
      <c r="S231" s="59">
        <v>2.71</v>
      </c>
      <c r="T231" s="59">
        <v>0</v>
      </c>
      <c r="U231" s="59">
        <v>2.71</v>
      </c>
      <c r="V231" s="59">
        <v>884.92</v>
      </c>
      <c r="W231" s="59">
        <v>0</v>
      </c>
      <c r="X231" s="59">
        <v>884.92</v>
      </c>
      <c r="Y231" s="91">
        <f t="shared" si="39"/>
        <v>-156.74</v>
      </c>
    </row>
    <row r="232" spans="1:25" s="50" customFormat="1" x14ac:dyDescent="0.25">
      <c r="A232" s="52" t="s">
        <v>2177</v>
      </c>
      <c r="B232" s="44" t="s">
        <v>2993</v>
      </c>
      <c r="C232" s="62"/>
      <c r="D232" s="62"/>
      <c r="E232" s="87" t="s">
        <v>58</v>
      </c>
      <c r="F232" s="62"/>
      <c r="G232" s="60"/>
      <c r="H232" s="60"/>
      <c r="I232" s="66"/>
      <c r="J232" s="60"/>
      <c r="K232" s="66"/>
      <c r="L232" s="60"/>
      <c r="M232" s="60"/>
      <c r="N232" s="60"/>
      <c r="O232" s="60"/>
      <c r="P232" s="61">
        <f>P233</f>
        <v>25089.8</v>
      </c>
      <c r="Q232" s="57">
        <f t="shared" si="38"/>
        <v>6.2742768968897583E-3</v>
      </c>
      <c r="S232" s="60"/>
      <c r="T232" s="60"/>
      <c r="U232" s="60"/>
      <c r="V232" s="60"/>
      <c r="W232" s="60"/>
      <c r="X232" s="61">
        <v>30415.439999999999</v>
      </c>
      <c r="Y232" s="91">
        <f t="shared" si="39"/>
        <v>-5325.6399999999994</v>
      </c>
    </row>
    <row r="233" spans="1:25" s="50" customFormat="1" x14ac:dyDescent="0.25">
      <c r="A233" s="52" t="s">
        <v>2178</v>
      </c>
      <c r="B233" s="44" t="s">
        <v>331</v>
      </c>
      <c r="C233" s="62"/>
      <c r="D233" s="62"/>
      <c r="E233" s="87" t="s">
        <v>332</v>
      </c>
      <c r="F233" s="62"/>
      <c r="G233" s="60"/>
      <c r="H233" s="60"/>
      <c r="I233" s="66"/>
      <c r="J233" s="60"/>
      <c r="K233" s="66"/>
      <c r="L233" s="60"/>
      <c r="M233" s="60"/>
      <c r="N233" s="60"/>
      <c r="O233" s="60"/>
      <c r="P233" s="61">
        <f>SUM(P234:P244)</f>
        <v>25089.8</v>
      </c>
      <c r="Q233" s="57">
        <f t="shared" si="38"/>
        <v>6.2742768968897583E-3</v>
      </c>
      <c r="S233" s="60"/>
      <c r="T233" s="60"/>
      <c r="U233" s="60"/>
      <c r="V233" s="60"/>
      <c r="W233" s="60"/>
      <c r="X233" s="61">
        <v>30415.439999999999</v>
      </c>
      <c r="Y233" s="91">
        <f t="shared" si="39"/>
        <v>-5325.6399999999994</v>
      </c>
    </row>
    <row r="234" spans="1:25" s="50" customFormat="1" x14ac:dyDescent="0.25">
      <c r="A234" s="52" t="s">
        <v>2179</v>
      </c>
      <c r="B234" s="3" t="s">
        <v>333</v>
      </c>
      <c r="C234" s="46">
        <v>50302</v>
      </c>
      <c r="D234" s="47" t="s">
        <v>1490</v>
      </c>
      <c r="E234" s="48" t="s">
        <v>334</v>
      </c>
      <c r="F234" s="46" t="s">
        <v>289</v>
      </c>
      <c r="G234" s="59">
        <v>238</v>
      </c>
      <c r="H234" s="59">
        <v>238</v>
      </c>
      <c r="I234" s="66">
        <v>37.46</v>
      </c>
      <c r="J234" s="59">
        <v>30.91</v>
      </c>
      <c r="K234" s="66">
        <v>31.83</v>
      </c>
      <c r="L234" s="59">
        <v>26.26</v>
      </c>
      <c r="M234" s="59">
        <f t="shared" ref="M234:M244" si="48">L234+J234</f>
        <v>57.17</v>
      </c>
      <c r="N234" s="59">
        <f t="shared" ref="N234:N244" si="49">TRUNC(J234*H234,2)</f>
        <v>7356.58</v>
      </c>
      <c r="O234" s="59">
        <f t="shared" ref="O234:O244" si="50">TRUNC(L234*H234,2)</f>
        <v>6249.88</v>
      </c>
      <c r="P234" s="59">
        <f t="shared" ref="P234:P244" si="51">TRUNC(((J234*H234)+(L234*H234)),2)</f>
        <v>13606.46</v>
      </c>
      <c r="Q234" s="58">
        <f t="shared" si="38"/>
        <v>3.4026057452213499E-3</v>
      </c>
      <c r="S234" s="59">
        <v>37.46</v>
      </c>
      <c r="T234" s="59">
        <v>31.83</v>
      </c>
      <c r="U234" s="59">
        <v>69.290000000000006</v>
      </c>
      <c r="V234" s="59">
        <v>8915.48</v>
      </c>
      <c r="W234" s="59">
        <v>7575.54</v>
      </c>
      <c r="X234" s="59">
        <v>16491.02</v>
      </c>
      <c r="Y234" s="91">
        <f t="shared" si="39"/>
        <v>-2884.5600000000013</v>
      </c>
    </row>
    <row r="235" spans="1:25" s="50" customFormat="1" x14ac:dyDescent="0.25">
      <c r="A235" s="52" t="s">
        <v>2180</v>
      </c>
      <c r="B235" s="3" t="s">
        <v>335</v>
      </c>
      <c r="C235" s="46">
        <v>50901</v>
      </c>
      <c r="D235" s="47" t="s">
        <v>1490</v>
      </c>
      <c r="E235" s="48" t="s">
        <v>336</v>
      </c>
      <c r="F235" s="46" t="s">
        <v>7</v>
      </c>
      <c r="G235" s="59">
        <v>9.9600000000000009</v>
      </c>
      <c r="H235" s="59">
        <v>9.9600000000000009</v>
      </c>
      <c r="I235" s="66">
        <v>43.34</v>
      </c>
      <c r="J235" s="59">
        <v>35.76</v>
      </c>
      <c r="K235" s="66">
        <v>0</v>
      </c>
      <c r="L235" s="59">
        <v>0</v>
      </c>
      <c r="M235" s="59">
        <f t="shared" si="48"/>
        <v>35.76</v>
      </c>
      <c r="N235" s="59">
        <f t="shared" si="49"/>
        <v>356.16</v>
      </c>
      <c r="O235" s="59">
        <f t="shared" si="50"/>
        <v>0</v>
      </c>
      <c r="P235" s="59">
        <f t="shared" si="51"/>
        <v>356.16</v>
      </c>
      <c r="Q235" s="58">
        <f t="shared" si="38"/>
        <v>8.9065933550536736E-5</v>
      </c>
      <c r="S235" s="59">
        <v>43.34</v>
      </c>
      <c r="T235" s="59">
        <v>0</v>
      </c>
      <c r="U235" s="59">
        <v>43.34</v>
      </c>
      <c r="V235" s="59">
        <v>431.66</v>
      </c>
      <c r="W235" s="59">
        <v>0</v>
      </c>
      <c r="X235" s="59">
        <v>431.66</v>
      </c>
      <c r="Y235" s="91">
        <f t="shared" si="39"/>
        <v>-75.5</v>
      </c>
    </row>
    <row r="236" spans="1:25" s="50" customFormat="1" x14ac:dyDescent="0.25">
      <c r="A236" s="52" t="s">
        <v>2181</v>
      </c>
      <c r="B236" s="3" t="s">
        <v>337</v>
      </c>
      <c r="C236" s="46">
        <v>50902</v>
      </c>
      <c r="D236" s="47" t="s">
        <v>1490</v>
      </c>
      <c r="E236" s="48" t="s">
        <v>338</v>
      </c>
      <c r="F236" s="46" t="s">
        <v>11</v>
      </c>
      <c r="G236" s="59">
        <v>16.600000000000001</v>
      </c>
      <c r="H236" s="59">
        <v>16.600000000000001</v>
      </c>
      <c r="I236" s="66">
        <v>5.33</v>
      </c>
      <c r="J236" s="59">
        <v>4.3899999999999997</v>
      </c>
      <c r="K236" s="66">
        <v>0</v>
      </c>
      <c r="L236" s="59">
        <v>0</v>
      </c>
      <c r="M236" s="59">
        <f t="shared" si="48"/>
        <v>4.3899999999999997</v>
      </c>
      <c r="N236" s="59">
        <f t="shared" si="49"/>
        <v>72.87</v>
      </c>
      <c r="O236" s="59">
        <f t="shared" si="50"/>
        <v>0</v>
      </c>
      <c r="P236" s="59">
        <f t="shared" si="51"/>
        <v>72.87</v>
      </c>
      <c r="Q236" s="58">
        <f t="shared" si="38"/>
        <v>1.8222805979974204E-5</v>
      </c>
      <c r="S236" s="59">
        <v>5.33</v>
      </c>
      <c r="T236" s="59">
        <v>0</v>
      </c>
      <c r="U236" s="59">
        <v>5.33</v>
      </c>
      <c r="V236" s="59">
        <v>88.47</v>
      </c>
      <c r="W236" s="59">
        <v>0</v>
      </c>
      <c r="X236" s="59">
        <v>88.47</v>
      </c>
      <c r="Y236" s="91">
        <f t="shared" si="39"/>
        <v>-15.599999999999994</v>
      </c>
    </row>
    <row r="237" spans="1:25" s="50" customFormat="1" ht="24" x14ac:dyDescent="0.25">
      <c r="A237" s="52" t="s">
        <v>2182</v>
      </c>
      <c r="B237" s="3" t="s">
        <v>339</v>
      </c>
      <c r="C237" s="46">
        <v>96616</v>
      </c>
      <c r="D237" s="46" t="s">
        <v>103</v>
      </c>
      <c r="E237" s="48" t="s">
        <v>1578</v>
      </c>
      <c r="F237" s="46" t="s">
        <v>7</v>
      </c>
      <c r="G237" s="59">
        <v>0.83</v>
      </c>
      <c r="H237" s="59">
        <v>0.83</v>
      </c>
      <c r="I237" s="66">
        <v>220</v>
      </c>
      <c r="J237" s="59">
        <v>181.56</v>
      </c>
      <c r="K237" s="66">
        <v>440.77</v>
      </c>
      <c r="L237" s="59">
        <v>363.76</v>
      </c>
      <c r="M237" s="59">
        <f t="shared" si="48"/>
        <v>545.31999999999994</v>
      </c>
      <c r="N237" s="59">
        <f t="shared" si="49"/>
        <v>150.69</v>
      </c>
      <c r="O237" s="59">
        <f t="shared" si="50"/>
        <v>301.92</v>
      </c>
      <c r="P237" s="59">
        <f t="shared" si="51"/>
        <v>452.61</v>
      </c>
      <c r="Q237" s="58">
        <f t="shared" si="38"/>
        <v>1.131854564923305E-4</v>
      </c>
      <c r="S237" s="59">
        <v>220</v>
      </c>
      <c r="T237" s="59">
        <v>440.77</v>
      </c>
      <c r="U237" s="59">
        <v>660.77</v>
      </c>
      <c r="V237" s="59">
        <v>182.6</v>
      </c>
      <c r="W237" s="59">
        <v>365.83</v>
      </c>
      <c r="X237" s="59">
        <v>548.42999999999995</v>
      </c>
      <c r="Y237" s="91">
        <f t="shared" si="39"/>
        <v>-95.819999999999936</v>
      </c>
    </row>
    <row r="238" spans="1:25" s="50" customFormat="1" ht="24" x14ac:dyDescent="0.25">
      <c r="A238" s="52" t="s">
        <v>2183</v>
      </c>
      <c r="B238" s="3" t="s">
        <v>340</v>
      </c>
      <c r="C238" s="46">
        <v>51030</v>
      </c>
      <c r="D238" s="47" t="s">
        <v>1490</v>
      </c>
      <c r="E238" s="48" t="s">
        <v>1579</v>
      </c>
      <c r="F238" s="46" t="s">
        <v>7</v>
      </c>
      <c r="G238" s="59">
        <v>9.9600000000000009</v>
      </c>
      <c r="H238" s="59">
        <v>9.9600000000000009</v>
      </c>
      <c r="I238" s="66">
        <v>79.12</v>
      </c>
      <c r="J238" s="59">
        <v>65.290000000000006</v>
      </c>
      <c r="K238" s="66">
        <v>435.6</v>
      </c>
      <c r="L238" s="59">
        <v>359.5</v>
      </c>
      <c r="M238" s="59">
        <f t="shared" si="48"/>
        <v>424.79</v>
      </c>
      <c r="N238" s="59">
        <f t="shared" si="49"/>
        <v>650.28</v>
      </c>
      <c r="O238" s="59">
        <f t="shared" si="50"/>
        <v>3580.62</v>
      </c>
      <c r="P238" s="59">
        <f t="shared" si="51"/>
        <v>4230.8999999999996</v>
      </c>
      <c r="Q238" s="58">
        <f t="shared" si="38"/>
        <v>1.0580330701341135E-3</v>
      </c>
      <c r="S238" s="59">
        <v>79.12</v>
      </c>
      <c r="T238" s="59">
        <v>435.6</v>
      </c>
      <c r="U238" s="59">
        <v>514.72</v>
      </c>
      <c r="V238" s="59">
        <v>788.03</v>
      </c>
      <c r="W238" s="59">
        <v>4338.58</v>
      </c>
      <c r="X238" s="59">
        <v>5126.6099999999997</v>
      </c>
      <c r="Y238" s="91">
        <f t="shared" si="39"/>
        <v>-895.71</v>
      </c>
    </row>
    <row r="239" spans="1:25" s="50" customFormat="1" x14ac:dyDescent="0.25">
      <c r="A239" s="52" t="s">
        <v>2184</v>
      </c>
      <c r="B239" s="3" t="s">
        <v>341</v>
      </c>
      <c r="C239" s="46">
        <v>51055</v>
      </c>
      <c r="D239" s="47" t="s">
        <v>1490</v>
      </c>
      <c r="E239" s="48" t="s">
        <v>342</v>
      </c>
      <c r="F239" s="46" t="s">
        <v>7</v>
      </c>
      <c r="G239" s="59">
        <v>9.9600000000000009</v>
      </c>
      <c r="H239" s="59">
        <v>9.9600000000000009</v>
      </c>
      <c r="I239" s="66">
        <v>48.21</v>
      </c>
      <c r="J239" s="59">
        <v>39.78</v>
      </c>
      <c r="K239" s="66">
        <v>0</v>
      </c>
      <c r="L239" s="59">
        <v>0</v>
      </c>
      <c r="M239" s="59">
        <f t="shared" si="48"/>
        <v>39.78</v>
      </c>
      <c r="N239" s="59">
        <f t="shared" si="49"/>
        <v>396.2</v>
      </c>
      <c r="O239" s="59">
        <f t="shared" si="50"/>
        <v>0</v>
      </c>
      <c r="P239" s="59">
        <f t="shared" si="51"/>
        <v>396.2</v>
      </c>
      <c r="Q239" s="58">
        <f t="shared" si="38"/>
        <v>9.9078849036170975E-5</v>
      </c>
      <c r="S239" s="59">
        <v>48.21</v>
      </c>
      <c r="T239" s="59">
        <v>0</v>
      </c>
      <c r="U239" s="59">
        <v>48.21</v>
      </c>
      <c r="V239" s="59">
        <v>480.17</v>
      </c>
      <c r="W239" s="59">
        <v>0</v>
      </c>
      <c r="X239" s="59">
        <v>480.17</v>
      </c>
      <c r="Y239" s="91">
        <f t="shared" si="39"/>
        <v>-83.970000000000027</v>
      </c>
    </row>
    <row r="240" spans="1:25" s="50" customFormat="1" x14ac:dyDescent="0.25">
      <c r="A240" s="52" t="s">
        <v>2185</v>
      </c>
      <c r="B240" s="3" t="s">
        <v>343</v>
      </c>
      <c r="C240" s="46">
        <v>52014</v>
      </c>
      <c r="D240" s="47" t="s">
        <v>1490</v>
      </c>
      <c r="E240" s="48" t="s">
        <v>344</v>
      </c>
      <c r="F240" s="46" t="s">
        <v>345</v>
      </c>
      <c r="G240" s="59">
        <v>43</v>
      </c>
      <c r="H240" s="59">
        <v>43</v>
      </c>
      <c r="I240" s="66">
        <v>2.61</v>
      </c>
      <c r="J240" s="59">
        <v>2.15</v>
      </c>
      <c r="K240" s="66">
        <v>12.68</v>
      </c>
      <c r="L240" s="59">
        <v>10.46</v>
      </c>
      <c r="M240" s="59">
        <f t="shared" si="48"/>
        <v>12.610000000000001</v>
      </c>
      <c r="N240" s="59">
        <f t="shared" si="49"/>
        <v>92.45</v>
      </c>
      <c r="O240" s="59">
        <f t="shared" si="50"/>
        <v>449.78</v>
      </c>
      <c r="P240" s="59">
        <f t="shared" si="51"/>
        <v>542.23</v>
      </c>
      <c r="Q240" s="58">
        <f t="shared" si="38"/>
        <v>1.3559698211227408E-4</v>
      </c>
      <c r="S240" s="59">
        <v>2.61</v>
      </c>
      <c r="T240" s="59">
        <v>12.68</v>
      </c>
      <c r="U240" s="59">
        <v>15.29</v>
      </c>
      <c r="V240" s="59">
        <v>112.23</v>
      </c>
      <c r="W240" s="59">
        <v>545.24</v>
      </c>
      <c r="X240" s="59">
        <v>657.47</v>
      </c>
      <c r="Y240" s="91">
        <f t="shared" si="39"/>
        <v>-115.24000000000001</v>
      </c>
    </row>
    <row r="241" spans="1:25" s="50" customFormat="1" x14ac:dyDescent="0.25">
      <c r="A241" s="52" t="s">
        <v>2186</v>
      </c>
      <c r="B241" s="3" t="s">
        <v>346</v>
      </c>
      <c r="C241" s="46">
        <v>52003</v>
      </c>
      <c r="D241" s="46" t="s">
        <v>1490</v>
      </c>
      <c r="E241" s="48" t="s">
        <v>347</v>
      </c>
      <c r="F241" s="46" t="s">
        <v>345</v>
      </c>
      <c r="G241" s="59">
        <v>152.38</v>
      </c>
      <c r="H241" s="59">
        <v>152.38</v>
      </c>
      <c r="I241" s="66">
        <v>2.98</v>
      </c>
      <c r="J241" s="59">
        <v>2.4500000000000002</v>
      </c>
      <c r="K241" s="66">
        <v>9.6999999999999993</v>
      </c>
      <c r="L241" s="59">
        <v>8</v>
      </c>
      <c r="M241" s="59">
        <f t="shared" si="48"/>
        <v>10.45</v>
      </c>
      <c r="N241" s="59">
        <f t="shared" si="49"/>
        <v>373.33</v>
      </c>
      <c r="O241" s="59">
        <f t="shared" si="50"/>
        <v>1219.04</v>
      </c>
      <c r="P241" s="59">
        <f t="shared" si="51"/>
        <v>1592.37</v>
      </c>
      <c r="Q241" s="58">
        <f t="shared" si="38"/>
        <v>3.982084473491357E-4</v>
      </c>
      <c r="S241" s="59">
        <v>2.98</v>
      </c>
      <c r="T241" s="59">
        <v>9.6999999999999993</v>
      </c>
      <c r="U241" s="59">
        <v>12.68</v>
      </c>
      <c r="V241" s="59">
        <v>454.09</v>
      </c>
      <c r="W241" s="59">
        <v>1478.08</v>
      </c>
      <c r="X241" s="59">
        <v>1932.17</v>
      </c>
      <c r="Y241" s="91">
        <f t="shared" si="39"/>
        <v>-339.80000000000018</v>
      </c>
    </row>
    <row r="242" spans="1:25" s="50" customFormat="1" x14ac:dyDescent="0.25">
      <c r="A242" s="52" t="s">
        <v>2187</v>
      </c>
      <c r="B242" s="3" t="s">
        <v>348</v>
      </c>
      <c r="C242" s="46">
        <v>52004</v>
      </c>
      <c r="D242" s="47" t="s">
        <v>1490</v>
      </c>
      <c r="E242" s="48" t="s">
        <v>349</v>
      </c>
      <c r="F242" s="46" t="s">
        <v>345</v>
      </c>
      <c r="G242" s="59">
        <v>207.24</v>
      </c>
      <c r="H242" s="59">
        <v>207.24</v>
      </c>
      <c r="I242" s="66">
        <v>2.98</v>
      </c>
      <c r="J242" s="59">
        <v>2.4500000000000002</v>
      </c>
      <c r="K242" s="66">
        <v>9.3800000000000008</v>
      </c>
      <c r="L242" s="59">
        <v>7.74</v>
      </c>
      <c r="M242" s="59">
        <f t="shared" si="48"/>
        <v>10.190000000000001</v>
      </c>
      <c r="N242" s="59">
        <f t="shared" si="49"/>
        <v>507.73</v>
      </c>
      <c r="O242" s="59">
        <f t="shared" si="50"/>
        <v>1604.03</v>
      </c>
      <c r="P242" s="59">
        <f t="shared" si="51"/>
        <v>2111.77</v>
      </c>
      <c r="Q242" s="58">
        <f t="shared" si="38"/>
        <v>5.2809626711033508E-4</v>
      </c>
      <c r="S242" s="59">
        <v>2.98</v>
      </c>
      <c r="T242" s="59">
        <v>9.3800000000000008</v>
      </c>
      <c r="U242" s="59">
        <v>12.36</v>
      </c>
      <c r="V242" s="59">
        <v>617.57000000000005</v>
      </c>
      <c r="W242" s="59">
        <v>1943.91</v>
      </c>
      <c r="X242" s="59">
        <v>2561.48</v>
      </c>
      <c r="Y242" s="91">
        <f t="shared" si="39"/>
        <v>-449.71000000000004</v>
      </c>
    </row>
    <row r="243" spans="1:25" s="50" customFormat="1" x14ac:dyDescent="0.25">
      <c r="A243" s="52" t="s">
        <v>2188</v>
      </c>
      <c r="B243" s="3" t="s">
        <v>350</v>
      </c>
      <c r="C243" s="46">
        <v>52005</v>
      </c>
      <c r="D243" s="47" t="s">
        <v>1490</v>
      </c>
      <c r="E243" s="48" t="s">
        <v>351</v>
      </c>
      <c r="F243" s="46" t="s">
        <v>345</v>
      </c>
      <c r="G243" s="59">
        <v>167.75</v>
      </c>
      <c r="H243" s="59">
        <v>167.75</v>
      </c>
      <c r="I243" s="66">
        <v>2.98</v>
      </c>
      <c r="J243" s="59">
        <v>2.4500000000000002</v>
      </c>
      <c r="K243" s="66">
        <v>8.99</v>
      </c>
      <c r="L243" s="59">
        <v>7.41</v>
      </c>
      <c r="M243" s="59">
        <f t="shared" si="48"/>
        <v>9.86</v>
      </c>
      <c r="N243" s="59">
        <f t="shared" si="49"/>
        <v>410.98</v>
      </c>
      <c r="O243" s="59">
        <f t="shared" si="50"/>
        <v>1243.02</v>
      </c>
      <c r="P243" s="59">
        <f t="shared" si="51"/>
        <v>1654.01</v>
      </c>
      <c r="Q243" s="58">
        <f t="shared" si="38"/>
        <v>4.13622935624223E-4</v>
      </c>
      <c r="S243" s="59">
        <v>2.98</v>
      </c>
      <c r="T243" s="59">
        <v>8.99</v>
      </c>
      <c r="U243" s="59">
        <v>11.97</v>
      </c>
      <c r="V243" s="59">
        <v>499.89</v>
      </c>
      <c r="W243" s="59">
        <v>1508.07</v>
      </c>
      <c r="X243" s="59">
        <v>2007.96</v>
      </c>
      <c r="Y243" s="91">
        <f t="shared" si="39"/>
        <v>-353.95000000000005</v>
      </c>
    </row>
    <row r="244" spans="1:25" s="50" customFormat="1" x14ac:dyDescent="0.25">
      <c r="A244" s="52" t="s">
        <v>2189</v>
      </c>
      <c r="B244" s="3" t="s">
        <v>352</v>
      </c>
      <c r="C244" s="46">
        <v>50251</v>
      </c>
      <c r="D244" s="47" t="s">
        <v>1490</v>
      </c>
      <c r="E244" s="48" t="s">
        <v>353</v>
      </c>
      <c r="F244" s="46" t="s">
        <v>106</v>
      </c>
      <c r="G244" s="59">
        <v>6</v>
      </c>
      <c r="H244" s="59">
        <v>6</v>
      </c>
      <c r="I244" s="66">
        <v>0</v>
      </c>
      <c r="J244" s="59">
        <v>0</v>
      </c>
      <c r="K244" s="66">
        <v>15</v>
      </c>
      <c r="L244" s="59">
        <v>12.37</v>
      </c>
      <c r="M244" s="59">
        <f t="shared" si="48"/>
        <v>12.37</v>
      </c>
      <c r="N244" s="59">
        <f t="shared" si="49"/>
        <v>0</v>
      </c>
      <c r="O244" s="59">
        <f t="shared" si="50"/>
        <v>74.22</v>
      </c>
      <c r="P244" s="59">
        <f t="shared" si="51"/>
        <v>74.22</v>
      </c>
      <c r="Q244" s="58">
        <f t="shared" si="38"/>
        <v>1.8560404279315017E-5</v>
      </c>
      <c r="S244" s="59">
        <v>0</v>
      </c>
      <c r="T244" s="59">
        <v>15</v>
      </c>
      <c r="U244" s="59">
        <v>15</v>
      </c>
      <c r="V244" s="59">
        <v>0</v>
      </c>
      <c r="W244" s="59">
        <v>90</v>
      </c>
      <c r="X244" s="59">
        <v>90</v>
      </c>
      <c r="Y244" s="91">
        <f t="shared" si="39"/>
        <v>-15.780000000000001</v>
      </c>
    </row>
    <row r="245" spans="1:25" s="50" customFormat="1" x14ac:dyDescent="0.25">
      <c r="A245" s="52" t="s">
        <v>2193</v>
      </c>
      <c r="B245" s="44" t="s">
        <v>2994</v>
      </c>
      <c r="C245" s="62"/>
      <c r="D245" s="62"/>
      <c r="E245" s="87" t="s">
        <v>5</v>
      </c>
      <c r="F245" s="62"/>
      <c r="G245" s="60"/>
      <c r="H245" s="60"/>
      <c r="I245" s="66"/>
      <c r="J245" s="60"/>
      <c r="K245" s="66"/>
      <c r="L245" s="60"/>
      <c r="M245" s="60"/>
      <c r="N245" s="60"/>
      <c r="O245" s="60"/>
      <c r="P245" s="61">
        <f>P246+P260+P268+P278</f>
        <v>47479.56</v>
      </c>
      <c r="Q245" s="57">
        <f t="shared" si="38"/>
        <v>1.1873347192185314E-2</v>
      </c>
      <c r="S245" s="60"/>
      <c r="T245" s="60"/>
      <c r="U245" s="60"/>
      <c r="V245" s="60"/>
      <c r="W245" s="60"/>
      <c r="X245" s="61">
        <v>57566.93</v>
      </c>
      <c r="Y245" s="91">
        <f t="shared" si="39"/>
        <v>-10087.370000000003</v>
      </c>
    </row>
    <row r="246" spans="1:25" s="50" customFormat="1" x14ac:dyDescent="0.25">
      <c r="A246" s="52" t="s">
        <v>2194</v>
      </c>
      <c r="B246" s="44" t="s">
        <v>354</v>
      </c>
      <c r="C246" s="62"/>
      <c r="D246" s="62"/>
      <c r="E246" s="87" t="s">
        <v>355</v>
      </c>
      <c r="F246" s="62"/>
      <c r="G246" s="60"/>
      <c r="H246" s="60"/>
      <c r="I246" s="66"/>
      <c r="J246" s="60"/>
      <c r="K246" s="66"/>
      <c r="L246" s="60"/>
      <c r="M246" s="60"/>
      <c r="N246" s="60"/>
      <c r="O246" s="60"/>
      <c r="P246" s="61">
        <f>SUM(P247:P259)</f>
        <v>9470.3000000000011</v>
      </c>
      <c r="Q246" s="57">
        <f t="shared" si="38"/>
        <v>2.3682645735165321E-3</v>
      </c>
      <c r="S246" s="60"/>
      <c r="T246" s="60"/>
      <c r="U246" s="60"/>
      <c r="V246" s="60"/>
      <c r="W246" s="60"/>
      <c r="X246" s="61">
        <v>11481.2</v>
      </c>
      <c r="Y246" s="91">
        <f t="shared" si="39"/>
        <v>-2010.8999999999996</v>
      </c>
    </row>
    <row r="247" spans="1:25" s="50" customFormat="1" x14ac:dyDescent="0.25">
      <c r="A247" s="52" t="s">
        <v>2195</v>
      </c>
      <c r="B247" s="3" t="s">
        <v>356</v>
      </c>
      <c r="C247" s="46">
        <v>40101</v>
      </c>
      <c r="D247" s="47" t="s">
        <v>1490</v>
      </c>
      <c r="E247" s="48" t="s">
        <v>150</v>
      </c>
      <c r="F247" s="46" t="s">
        <v>7</v>
      </c>
      <c r="G247" s="59">
        <v>12.4</v>
      </c>
      <c r="H247" s="59">
        <v>12.4</v>
      </c>
      <c r="I247" s="66">
        <v>34.229999999999997</v>
      </c>
      <c r="J247" s="59">
        <v>28.25</v>
      </c>
      <c r="K247" s="66">
        <v>0</v>
      </c>
      <c r="L247" s="59">
        <v>0</v>
      </c>
      <c r="M247" s="59">
        <f t="shared" ref="M247:M259" si="52">L247+J247</f>
        <v>28.25</v>
      </c>
      <c r="N247" s="59">
        <f t="shared" ref="N247:N259" si="53">TRUNC(J247*H247,2)</f>
        <v>350.3</v>
      </c>
      <c r="O247" s="59">
        <f t="shared" ref="O247:O259" si="54">TRUNC(L247*H247,2)</f>
        <v>0</v>
      </c>
      <c r="P247" s="59">
        <f t="shared" ref="P247:P259" si="55">TRUNC(((J247*H247)+(L247*H247)),2)</f>
        <v>350.3</v>
      </c>
      <c r="Q247" s="58">
        <f t="shared" si="38"/>
        <v>8.7600506858583277E-5</v>
      </c>
      <c r="S247" s="59">
        <v>34.229999999999997</v>
      </c>
      <c r="T247" s="59">
        <v>0</v>
      </c>
      <c r="U247" s="59">
        <v>34.229999999999997</v>
      </c>
      <c r="V247" s="59">
        <v>424.45</v>
      </c>
      <c r="W247" s="59">
        <v>0</v>
      </c>
      <c r="X247" s="59">
        <v>424.45</v>
      </c>
      <c r="Y247" s="91">
        <f t="shared" si="39"/>
        <v>-74.149999999999977</v>
      </c>
    </row>
    <row r="248" spans="1:25" s="50" customFormat="1" ht="24" x14ac:dyDescent="0.25">
      <c r="A248" s="52" t="s">
        <v>2196</v>
      </c>
      <c r="B248" s="3" t="s">
        <v>357</v>
      </c>
      <c r="C248" s="46">
        <v>96616</v>
      </c>
      <c r="D248" s="46" t="s">
        <v>103</v>
      </c>
      <c r="E248" s="48" t="s">
        <v>1578</v>
      </c>
      <c r="F248" s="46" t="s">
        <v>7</v>
      </c>
      <c r="G248" s="59">
        <v>0.77</v>
      </c>
      <c r="H248" s="59">
        <v>0.77</v>
      </c>
      <c r="I248" s="66">
        <v>220</v>
      </c>
      <c r="J248" s="59">
        <v>181.56</v>
      </c>
      <c r="K248" s="66">
        <v>440.77</v>
      </c>
      <c r="L248" s="59">
        <v>363.76</v>
      </c>
      <c r="M248" s="59">
        <f t="shared" si="52"/>
        <v>545.31999999999994</v>
      </c>
      <c r="N248" s="59">
        <f t="shared" si="53"/>
        <v>139.80000000000001</v>
      </c>
      <c r="O248" s="59">
        <f t="shared" si="54"/>
        <v>280.08999999999997</v>
      </c>
      <c r="P248" s="59">
        <f t="shared" si="55"/>
        <v>419.89</v>
      </c>
      <c r="Q248" s="58">
        <f t="shared" si="38"/>
        <v>1.0500307400756646E-4</v>
      </c>
      <c r="S248" s="59">
        <v>220</v>
      </c>
      <c r="T248" s="59">
        <v>440.77</v>
      </c>
      <c r="U248" s="59">
        <v>660.77</v>
      </c>
      <c r="V248" s="59">
        <v>169.4</v>
      </c>
      <c r="W248" s="59">
        <v>339.39</v>
      </c>
      <c r="X248" s="59">
        <v>508.79</v>
      </c>
      <c r="Y248" s="91">
        <f t="shared" si="39"/>
        <v>-88.900000000000034</v>
      </c>
    </row>
    <row r="249" spans="1:25" s="50" customFormat="1" x14ac:dyDescent="0.25">
      <c r="A249" s="52" t="s">
        <v>2197</v>
      </c>
      <c r="B249" s="3" t="s">
        <v>358</v>
      </c>
      <c r="C249" s="46">
        <v>40902</v>
      </c>
      <c r="D249" s="47" t="s">
        <v>1490</v>
      </c>
      <c r="E249" s="48" t="s">
        <v>359</v>
      </c>
      <c r="F249" s="46" t="s">
        <v>7</v>
      </c>
      <c r="G249" s="59">
        <v>6.87</v>
      </c>
      <c r="H249" s="59">
        <v>6.87</v>
      </c>
      <c r="I249" s="66">
        <v>22.67</v>
      </c>
      <c r="J249" s="59">
        <v>18.7</v>
      </c>
      <c r="K249" s="66">
        <v>0</v>
      </c>
      <c r="L249" s="59">
        <v>0</v>
      </c>
      <c r="M249" s="59">
        <f t="shared" si="52"/>
        <v>18.7</v>
      </c>
      <c r="N249" s="59">
        <f t="shared" si="53"/>
        <v>128.46</v>
      </c>
      <c r="O249" s="59">
        <f t="shared" si="54"/>
        <v>0</v>
      </c>
      <c r="P249" s="59">
        <f t="shared" si="55"/>
        <v>128.46</v>
      </c>
      <c r="Q249" s="58">
        <f t="shared" si="38"/>
        <v>3.2124353728385978E-5</v>
      </c>
      <c r="S249" s="59">
        <v>22.67</v>
      </c>
      <c r="T249" s="59">
        <v>0</v>
      </c>
      <c r="U249" s="59">
        <v>22.67</v>
      </c>
      <c r="V249" s="59">
        <v>155.74</v>
      </c>
      <c r="W249" s="59">
        <v>0</v>
      </c>
      <c r="X249" s="59">
        <v>155.74</v>
      </c>
      <c r="Y249" s="91">
        <f t="shared" si="39"/>
        <v>-27.28</v>
      </c>
    </row>
    <row r="250" spans="1:25" s="50" customFormat="1" x14ac:dyDescent="0.25">
      <c r="A250" s="52" t="s">
        <v>2198</v>
      </c>
      <c r="B250" s="3" t="s">
        <v>360</v>
      </c>
      <c r="C250" s="46">
        <v>60191</v>
      </c>
      <c r="D250" s="47" t="s">
        <v>1490</v>
      </c>
      <c r="E250" s="48" t="s">
        <v>361</v>
      </c>
      <c r="F250" s="46" t="s">
        <v>11</v>
      </c>
      <c r="G250" s="59">
        <v>85.48</v>
      </c>
      <c r="H250" s="59">
        <v>85.48</v>
      </c>
      <c r="I250" s="66">
        <v>11.37</v>
      </c>
      <c r="J250" s="59">
        <v>9.3800000000000008</v>
      </c>
      <c r="K250" s="66">
        <v>24.79</v>
      </c>
      <c r="L250" s="59">
        <v>20.45</v>
      </c>
      <c r="M250" s="59">
        <f t="shared" si="52"/>
        <v>29.83</v>
      </c>
      <c r="N250" s="59">
        <f t="shared" si="53"/>
        <v>801.8</v>
      </c>
      <c r="O250" s="59">
        <f t="shared" si="54"/>
        <v>1748.06</v>
      </c>
      <c r="P250" s="59">
        <f t="shared" si="55"/>
        <v>2549.86</v>
      </c>
      <c r="Q250" s="58">
        <f t="shared" si="38"/>
        <v>6.3765066633864444E-4</v>
      </c>
      <c r="S250" s="59">
        <v>11.37</v>
      </c>
      <c r="T250" s="59">
        <v>24.79</v>
      </c>
      <c r="U250" s="59">
        <v>36.159999999999997</v>
      </c>
      <c r="V250" s="59">
        <v>971.9</v>
      </c>
      <c r="W250" s="59">
        <v>2119.0500000000002</v>
      </c>
      <c r="X250" s="59">
        <v>3090.95</v>
      </c>
      <c r="Y250" s="91">
        <f t="shared" si="39"/>
        <v>-541.08999999999969</v>
      </c>
    </row>
    <row r="251" spans="1:25" s="50" customFormat="1" ht="24" x14ac:dyDescent="0.25">
      <c r="A251" s="52" t="s">
        <v>2199</v>
      </c>
      <c r="B251" s="3" t="s">
        <v>362</v>
      </c>
      <c r="C251" s="46">
        <v>60517</v>
      </c>
      <c r="D251" s="47" t="s">
        <v>1490</v>
      </c>
      <c r="E251" s="48" t="s">
        <v>1579</v>
      </c>
      <c r="F251" s="46" t="s">
        <v>7</v>
      </c>
      <c r="G251" s="59">
        <v>5.53</v>
      </c>
      <c r="H251" s="59">
        <v>5.53</v>
      </c>
      <c r="I251" s="66">
        <v>79.12</v>
      </c>
      <c r="J251" s="59">
        <v>65.290000000000006</v>
      </c>
      <c r="K251" s="66">
        <v>435.6</v>
      </c>
      <c r="L251" s="59">
        <v>359.5</v>
      </c>
      <c r="M251" s="59">
        <f t="shared" si="52"/>
        <v>424.79</v>
      </c>
      <c r="N251" s="59">
        <f t="shared" si="53"/>
        <v>361.05</v>
      </c>
      <c r="O251" s="59">
        <f t="shared" si="54"/>
        <v>1988.03</v>
      </c>
      <c r="P251" s="59">
        <f t="shared" si="55"/>
        <v>2349.08</v>
      </c>
      <c r="Q251" s="58">
        <f t="shared" si="38"/>
        <v>5.8744104667816379E-4</v>
      </c>
      <c r="S251" s="59">
        <v>79.12</v>
      </c>
      <c r="T251" s="59">
        <v>435.6</v>
      </c>
      <c r="U251" s="59">
        <v>514.72</v>
      </c>
      <c r="V251" s="59">
        <v>437.53</v>
      </c>
      <c r="W251" s="59">
        <v>2408.87</v>
      </c>
      <c r="X251" s="59">
        <v>2846.4</v>
      </c>
      <c r="Y251" s="91">
        <f t="shared" si="39"/>
        <v>-497.32000000000016</v>
      </c>
    </row>
    <row r="252" spans="1:25" s="50" customFormat="1" ht="24" x14ac:dyDescent="0.25">
      <c r="A252" s="52" t="s">
        <v>2200</v>
      </c>
      <c r="B252" s="3" t="s">
        <v>363</v>
      </c>
      <c r="C252" s="46">
        <v>60801</v>
      </c>
      <c r="D252" s="47" t="s">
        <v>1490</v>
      </c>
      <c r="E252" s="48" t="s">
        <v>1580</v>
      </c>
      <c r="F252" s="46" t="s">
        <v>7</v>
      </c>
      <c r="G252" s="59">
        <v>5.53</v>
      </c>
      <c r="H252" s="59">
        <v>5.53</v>
      </c>
      <c r="I252" s="66">
        <v>48.21</v>
      </c>
      <c r="J252" s="59">
        <v>39.78</v>
      </c>
      <c r="K252" s="66">
        <v>0</v>
      </c>
      <c r="L252" s="59">
        <v>0</v>
      </c>
      <c r="M252" s="59">
        <f t="shared" si="52"/>
        <v>39.78</v>
      </c>
      <c r="N252" s="59">
        <f t="shared" si="53"/>
        <v>219.98</v>
      </c>
      <c r="O252" s="59">
        <f t="shared" si="54"/>
        <v>0</v>
      </c>
      <c r="P252" s="59">
        <f t="shared" si="55"/>
        <v>219.98</v>
      </c>
      <c r="Q252" s="58">
        <f t="shared" si="38"/>
        <v>5.5011017695549946E-5</v>
      </c>
      <c r="S252" s="59">
        <v>48.21</v>
      </c>
      <c r="T252" s="59">
        <v>0</v>
      </c>
      <c r="U252" s="59">
        <v>48.21</v>
      </c>
      <c r="V252" s="59">
        <v>266.60000000000002</v>
      </c>
      <c r="W252" s="59">
        <v>0</v>
      </c>
      <c r="X252" s="59">
        <v>266.60000000000002</v>
      </c>
      <c r="Y252" s="91">
        <f t="shared" si="39"/>
        <v>-46.620000000000033</v>
      </c>
    </row>
    <row r="253" spans="1:25" s="50" customFormat="1" x14ac:dyDescent="0.25">
      <c r="A253" s="52" t="s">
        <v>2201</v>
      </c>
      <c r="B253" s="3" t="s">
        <v>364</v>
      </c>
      <c r="C253" s="46">
        <v>60487</v>
      </c>
      <c r="D253" s="47" t="s">
        <v>1490</v>
      </c>
      <c r="E253" s="48" t="s">
        <v>353</v>
      </c>
      <c r="F253" s="46" t="s">
        <v>106</v>
      </c>
      <c r="G253" s="59">
        <v>6</v>
      </c>
      <c r="H253" s="59">
        <v>6</v>
      </c>
      <c r="I253" s="66">
        <v>0</v>
      </c>
      <c r="J253" s="59">
        <v>0</v>
      </c>
      <c r="K253" s="66">
        <v>15</v>
      </c>
      <c r="L253" s="59">
        <v>12.37</v>
      </c>
      <c r="M253" s="59">
        <f t="shared" si="52"/>
        <v>12.37</v>
      </c>
      <c r="N253" s="59">
        <f t="shared" si="53"/>
        <v>0</v>
      </c>
      <c r="O253" s="59">
        <f t="shared" si="54"/>
        <v>74.22</v>
      </c>
      <c r="P253" s="59">
        <f t="shared" si="55"/>
        <v>74.22</v>
      </c>
      <c r="Q253" s="58">
        <f t="shared" si="38"/>
        <v>1.8560404279315017E-5</v>
      </c>
      <c r="S253" s="59">
        <v>0</v>
      </c>
      <c r="T253" s="59">
        <v>15</v>
      </c>
      <c r="U253" s="59">
        <v>15</v>
      </c>
      <c r="V253" s="59">
        <v>0</v>
      </c>
      <c r="W253" s="59">
        <v>90</v>
      </c>
      <c r="X253" s="59">
        <v>90</v>
      </c>
      <c r="Y253" s="91">
        <f t="shared" si="39"/>
        <v>-15.780000000000001</v>
      </c>
    </row>
    <row r="254" spans="1:25" s="50" customFormat="1" x14ac:dyDescent="0.25">
      <c r="A254" s="52" t="s">
        <v>2202</v>
      </c>
      <c r="B254" s="3" t="s">
        <v>365</v>
      </c>
      <c r="C254" s="46">
        <v>60314</v>
      </c>
      <c r="D254" s="47" t="s">
        <v>1490</v>
      </c>
      <c r="E254" s="48" t="s">
        <v>366</v>
      </c>
      <c r="F254" s="46" t="s">
        <v>345</v>
      </c>
      <c r="G254" s="59">
        <v>106</v>
      </c>
      <c r="H254" s="59">
        <v>106</v>
      </c>
      <c r="I254" s="66">
        <v>2.61</v>
      </c>
      <c r="J254" s="59">
        <v>2.15</v>
      </c>
      <c r="K254" s="66">
        <v>12.68</v>
      </c>
      <c r="L254" s="59">
        <v>10.46</v>
      </c>
      <c r="M254" s="59">
        <f t="shared" si="52"/>
        <v>12.610000000000001</v>
      </c>
      <c r="N254" s="59">
        <f t="shared" si="53"/>
        <v>227.9</v>
      </c>
      <c r="O254" s="59">
        <f t="shared" si="54"/>
        <v>1108.76</v>
      </c>
      <c r="P254" s="59">
        <f t="shared" si="55"/>
        <v>1336.66</v>
      </c>
      <c r="Q254" s="58">
        <f t="shared" si="38"/>
        <v>3.3426232799769887E-4</v>
      </c>
      <c r="S254" s="59">
        <v>2.61</v>
      </c>
      <c r="T254" s="59">
        <v>12.68</v>
      </c>
      <c r="U254" s="59">
        <v>15.29</v>
      </c>
      <c r="V254" s="59">
        <v>276.66000000000003</v>
      </c>
      <c r="W254" s="59">
        <v>1344.08</v>
      </c>
      <c r="X254" s="59">
        <v>1620.74</v>
      </c>
      <c r="Y254" s="91">
        <f t="shared" si="39"/>
        <v>-284.07999999999993</v>
      </c>
    </row>
    <row r="255" spans="1:25" s="50" customFormat="1" x14ac:dyDescent="0.25">
      <c r="A255" s="52" t="s">
        <v>2203</v>
      </c>
      <c r="B255" s="3" t="s">
        <v>367</v>
      </c>
      <c r="C255" s="46">
        <v>60303</v>
      </c>
      <c r="D255" s="46" t="s">
        <v>1490</v>
      </c>
      <c r="E255" s="48" t="s">
        <v>368</v>
      </c>
      <c r="F255" s="46" t="s">
        <v>345</v>
      </c>
      <c r="G255" s="59">
        <v>115</v>
      </c>
      <c r="H255" s="59">
        <v>115</v>
      </c>
      <c r="I255" s="66">
        <v>2.98</v>
      </c>
      <c r="J255" s="59">
        <v>2.4500000000000002</v>
      </c>
      <c r="K255" s="66">
        <v>9.6999999999999993</v>
      </c>
      <c r="L255" s="59">
        <v>8</v>
      </c>
      <c r="M255" s="59">
        <f t="shared" si="52"/>
        <v>10.45</v>
      </c>
      <c r="N255" s="59">
        <f t="shared" si="53"/>
        <v>281.75</v>
      </c>
      <c r="O255" s="59">
        <f t="shared" si="54"/>
        <v>920</v>
      </c>
      <c r="P255" s="59">
        <f t="shared" si="55"/>
        <v>1201.75</v>
      </c>
      <c r="Q255" s="58">
        <f t="shared" si="38"/>
        <v>3.0052500461690679E-4</v>
      </c>
      <c r="S255" s="59">
        <v>2.98</v>
      </c>
      <c r="T255" s="59">
        <v>9.6999999999999993</v>
      </c>
      <c r="U255" s="59">
        <v>12.68</v>
      </c>
      <c r="V255" s="59">
        <v>342.7</v>
      </c>
      <c r="W255" s="59">
        <v>1115.5</v>
      </c>
      <c r="X255" s="59">
        <v>1458.2</v>
      </c>
      <c r="Y255" s="91">
        <f t="shared" si="39"/>
        <v>-256.45000000000005</v>
      </c>
    </row>
    <row r="256" spans="1:25" s="50" customFormat="1" x14ac:dyDescent="0.25">
      <c r="A256" s="52" t="s">
        <v>2204</v>
      </c>
      <c r="B256" s="3" t="s">
        <v>369</v>
      </c>
      <c r="C256" s="46">
        <v>60304</v>
      </c>
      <c r="D256" s="47" t="s">
        <v>1490</v>
      </c>
      <c r="E256" s="48" t="s">
        <v>370</v>
      </c>
      <c r="F256" s="46" t="s">
        <v>345</v>
      </c>
      <c r="G256" s="59">
        <v>15</v>
      </c>
      <c r="H256" s="59">
        <v>15</v>
      </c>
      <c r="I256" s="66">
        <v>2.98</v>
      </c>
      <c r="J256" s="59">
        <v>2.4500000000000002</v>
      </c>
      <c r="K256" s="66">
        <v>9.3800000000000008</v>
      </c>
      <c r="L256" s="59">
        <v>7.74</v>
      </c>
      <c r="M256" s="59">
        <f t="shared" si="52"/>
        <v>10.190000000000001</v>
      </c>
      <c r="N256" s="59">
        <f t="shared" si="53"/>
        <v>36.75</v>
      </c>
      <c r="O256" s="59">
        <f t="shared" si="54"/>
        <v>116.1</v>
      </c>
      <c r="P256" s="59">
        <f t="shared" si="55"/>
        <v>152.85</v>
      </c>
      <c r="Q256" s="58">
        <f t="shared" si="38"/>
        <v>3.822362966981003E-5</v>
      </c>
      <c r="S256" s="59">
        <v>2.98</v>
      </c>
      <c r="T256" s="59">
        <v>9.3800000000000008</v>
      </c>
      <c r="U256" s="59">
        <v>12.36</v>
      </c>
      <c r="V256" s="59">
        <v>44.7</v>
      </c>
      <c r="W256" s="59">
        <v>140.69999999999999</v>
      </c>
      <c r="X256" s="59">
        <v>185.4</v>
      </c>
      <c r="Y256" s="91">
        <f t="shared" si="39"/>
        <v>-32.550000000000011</v>
      </c>
    </row>
    <row r="257" spans="1:25" s="50" customFormat="1" x14ac:dyDescent="0.25">
      <c r="A257" s="52" t="s">
        <v>2205</v>
      </c>
      <c r="B257" s="3" t="s">
        <v>371</v>
      </c>
      <c r="C257" s="46">
        <v>60305</v>
      </c>
      <c r="D257" s="47" t="s">
        <v>1490</v>
      </c>
      <c r="E257" s="48" t="s">
        <v>351</v>
      </c>
      <c r="F257" s="46" t="s">
        <v>345</v>
      </c>
      <c r="G257" s="59">
        <v>7</v>
      </c>
      <c r="H257" s="59">
        <v>7</v>
      </c>
      <c r="I257" s="66">
        <v>2.98</v>
      </c>
      <c r="J257" s="59">
        <v>2.4500000000000002</v>
      </c>
      <c r="K257" s="66">
        <v>8.99</v>
      </c>
      <c r="L257" s="59">
        <v>7.41</v>
      </c>
      <c r="M257" s="59">
        <f t="shared" si="52"/>
        <v>9.86</v>
      </c>
      <c r="N257" s="59">
        <f t="shared" si="53"/>
        <v>17.149999999999999</v>
      </c>
      <c r="O257" s="59">
        <f t="shared" si="54"/>
        <v>51.87</v>
      </c>
      <c r="P257" s="59">
        <f t="shared" si="55"/>
        <v>69.02</v>
      </c>
      <c r="Q257" s="58">
        <f t="shared" si="38"/>
        <v>1.7260025644817061E-5</v>
      </c>
      <c r="S257" s="59">
        <v>2.98</v>
      </c>
      <c r="T257" s="59">
        <v>8.99</v>
      </c>
      <c r="U257" s="59">
        <v>11.97</v>
      </c>
      <c r="V257" s="59">
        <v>20.86</v>
      </c>
      <c r="W257" s="59">
        <v>62.93</v>
      </c>
      <c r="X257" s="59">
        <v>83.79</v>
      </c>
      <c r="Y257" s="91">
        <f t="shared" si="39"/>
        <v>-14.77000000000001</v>
      </c>
    </row>
    <row r="258" spans="1:25" s="50" customFormat="1" x14ac:dyDescent="0.25">
      <c r="A258" s="52" t="s">
        <v>2206</v>
      </c>
      <c r="B258" s="3" t="s">
        <v>372</v>
      </c>
      <c r="C258" s="46">
        <v>60306</v>
      </c>
      <c r="D258" s="47" t="s">
        <v>1490</v>
      </c>
      <c r="E258" s="48" t="s">
        <v>373</v>
      </c>
      <c r="F258" s="46" t="s">
        <v>345</v>
      </c>
      <c r="G258" s="59">
        <v>40</v>
      </c>
      <c r="H258" s="59">
        <v>40</v>
      </c>
      <c r="I258" s="66">
        <v>3.73</v>
      </c>
      <c r="J258" s="59">
        <v>3.07</v>
      </c>
      <c r="K258" s="66">
        <v>8.82</v>
      </c>
      <c r="L258" s="59">
        <v>7.27</v>
      </c>
      <c r="M258" s="59">
        <f t="shared" si="52"/>
        <v>10.34</v>
      </c>
      <c r="N258" s="59">
        <f t="shared" si="53"/>
        <v>122.8</v>
      </c>
      <c r="O258" s="59">
        <f t="shared" si="54"/>
        <v>290.8</v>
      </c>
      <c r="P258" s="59">
        <f t="shared" si="55"/>
        <v>413.6</v>
      </c>
      <c r="Q258" s="58">
        <f t="shared" si="38"/>
        <v>1.0343011600545259E-4</v>
      </c>
      <c r="S258" s="59">
        <v>3.73</v>
      </c>
      <c r="T258" s="59">
        <v>8.82</v>
      </c>
      <c r="U258" s="59">
        <v>12.55</v>
      </c>
      <c r="V258" s="59">
        <v>149.19999999999999</v>
      </c>
      <c r="W258" s="59">
        <v>352.8</v>
      </c>
      <c r="X258" s="59">
        <v>502</v>
      </c>
      <c r="Y258" s="91">
        <f t="shared" si="39"/>
        <v>-88.399999999999977</v>
      </c>
    </row>
    <row r="259" spans="1:25" s="50" customFormat="1" x14ac:dyDescent="0.25">
      <c r="A259" s="52" t="s">
        <v>2207</v>
      </c>
      <c r="B259" s="3" t="s">
        <v>374</v>
      </c>
      <c r="C259" s="46">
        <v>60307</v>
      </c>
      <c r="D259" s="47" t="s">
        <v>1490</v>
      </c>
      <c r="E259" s="48" t="s">
        <v>375</v>
      </c>
      <c r="F259" s="46" t="s">
        <v>345</v>
      </c>
      <c r="G259" s="59">
        <v>19</v>
      </c>
      <c r="H259" s="59">
        <v>19</v>
      </c>
      <c r="I259" s="66">
        <v>3.73</v>
      </c>
      <c r="J259" s="59">
        <v>3.07</v>
      </c>
      <c r="K259" s="66">
        <v>9.33</v>
      </c>
      <c r="L259" s="59">
        <v>7.7</v>
      </c>
      <c r="M259" s="59">
        <f t="shared" si="52"/>
        <v>10.77</v>
      </c>
      <c r="N259" s="59">
        <f t="shared" si="53"/>
        <v>58.33</v>
      </c>
      <c r="O259" s="59">
        <f t="shared" si="54"/>
        <v>146.30000000000001</v>
      </c>
      <c r="P259" s="59">
        <f t="shared" si="55"/>
        <v>204.63</v>
      </c>
      <c r="Q259" s="58">
        <f t="shared" si="38"/>
        <v>5.1172399995637724E-5</v>
      </c>
      <c r="S259" s="59">
        <v>3.73</v>
      </c>
      <c r="T259" s="59">
        <v>9.33</v>
      </c>
      <c r="U259" s="59">
        <v>13.06</v>
      </c>
      <c r="V259" s="59">
        <v>70.87</v>
      </c>
      <c r="W259" s="59">
        <v>177.27</v>
      </c>
      <c r="X259" s="59">
        <v>248.14</v>
      </c>
      <c r="Y259" s="91">
        <f t="shared" si="39"/>
        <v>-43.509999999999991</v>
      </c>
    </row>
    <row r="260" spans="1:25" s="50" customFormat="1" x14ac:dyDescent="0.25">
      <c r="A260" s="52" t="s">
        <v>2208</v>
      </c>
      <c r="B260" s="44" t="s">
        <v>376</v>
      </c>
      <c r="C260" s="62"/>
      <c r="D260" s="62"/>
      <c r="E260" s="87" t="s">
        <v>377</v>
      </c>
      <c r="F260" s="62"/>
      <c r="G260" s="60"/>
      <c r="H260" s="60"/>
      <c r="I260" s="66"/>
      <c r="J260" s="60"/>
      <c r="K260" s="66"/>
      <c r="L260" s="60"/>
      <c r="M260" s="60"/>
      <c r="N260" s="60"/>
      <c r="O260" s="60"/>
      <c r="P260" s="61">
        <f>SUM(P261:P267)</f>
        <v>20609.739999999998</v>
      </c>
      <c r="Q260" s="57">
        <f t="shared" si="38"/>
        <v>5.1539356843380464E-3</v>
      </c>
      <c r="S260" s="60"/>
      <c r="T260" s="60"/>
      <c r="U260" s="60"/>
      <c r="V260" s="60"/>
      <c r="W260" s="60"/>
      <c r="X260" s="61">
        <v>24996.560000000001</v>
      </c>
      <c r="Y260" s="91">
        <f t="shared" si="39"/>
        <v>-4386.8200000000033</v>
      </c>
    </row>
    <row r="261" spans="1:25" s="50" customFormat="1" ht="24" x14ac:dyDescent="0.25">
      <c r="A261" s="52" t="s">
        <v>2209</v>
      </c>
      <c r="B261" s="3" t="s">
        <v>378</v>
      </c>
      <c r="C261" s="46">
        <v>60205</v>
      </c>
      <c r="D261" s="47" t="s">
        <v>1490</v>
      </c>
      <c r="E261" s="48" t="s">
        <v>1581</v>
      </c>
      <c r="F261" s="46" t="s">
        <v>11</v>
      </c>
      <c r="G261" s="59">
        <v>114.22</v>
      </c>
      <c r="H261" s="59">
        <v>114.22</v>
      </c>
      <c r="I261" s="66">
        <v>23.51</v>
      </c>
      <c r="J261" s="59">
        <v>19.399999999999999</v>
      </c>
      <c r="K261" s="66">
        <v>34.14</v>
      </c>
      <c r="L261" s="59">
        <v>28.17</v>
      </c>
      <c r="M261" s="59">
        <f t="shared" ref="M261:M267" si="56">L261+J261</f>
        <v>47.57</v>
      </c>
      <c r="N261" s="59">
        <f t="shared" ref="N261:N267" si="57">TRUNC(J261*H261,2)</f>
        <v>2215.86</v>
      </c>
      <c r="O261" s="59">
        <f t="shared" ref="O261:O267" si="58">TRUNC(L261*H261,2)</f>
        <v>3217.57</v>
      </c>
      <c r="P261" s="59">
        <f t="shared" ref="P261:P267" si="59">TRUNC(((J261*H261)+(L261*H261)),2)</f>
        <v>5433.44</v>
      </c>
      <c r="Q261" s="58">
        <f t="shared" si="38"/>
        <v>1.358755632274338E-3</v>
      </c>
      <c r="S261" s="59">
        <v>23.51</v>
      </c>
      <c r="T261" s="59">
        <v>34.14</v>
      </c>
      <c r="U261" s="59">
        <v>57.65</v>
      </c>
      <c r="V261" s="59">
        <v>2685.31</v>
      </c>
      <c r="W261" s="59">
        <v>3899.47</v>
      </c>
      <c r="X261" s="59">
        <v>6584.78</v>
      </c>
      <c r="Y261" s="91">
        <f t="shared" si="39"/>
        <v>-1151.3400000000001</v>
      </c>
    </row>
    <row r="262" spans="1:25" s="50" customFormat="1" ht="24" x14ac:dyDescent="0.25">
      <c r="A262" s="52" t="s">
        <v>2210</v>
      </c>
      <c r="B262" s="3" t="s">
        <v>379</v>
      </c>
      <c r="C262" s="46">
        <v>60801</v>
      </c>
      <c r="D262" s="47" t="s">
        <v>1490</v>
      </c>
      <c r="E262" s="48" t="s">
        <v>1580</v>
      </c>
      <c r="F262" s="46" t="s">
        <v>7</v>
      </c>
      <c r="G262" s="59">
        <v>6.23</v>
      </c>
      <c r="H262" s="59">
        <v>6.23</v>
      </c>
      <c r="I262" s="66">
        <v>48.21</v>
      </c>
      <c r="J262" s="59">
        <v>39.78</v>
      </c>
      <c r="K262" s="66">
        <v>0</v>
      </c>
      <c r="L262" s="59">
        <v>0</v>
      </c>
      <c r="M262" s="59">
        <f t="shared" si="56"/>
        <v>39.78</v>
      </c>
      <c r="N262" s="59">
        <f t="shared" si="57"/>
        <v>247.82</v>
      </c>
      <c r="O262" s="59">
        <f t="shared" si="58"/>
        <v>0</v>
      </c>
      <c r="P262" s="59">
        <f t="shared" si="59"/>
        <v>247.82</v>
      </c>
      <c r="Q262" s="58">
        <f t="shared" ref="Q262:Q325" si="60">P262/$O$998</f>
        <v>6.197304484640053E-5</v>
      </c>
      <c r="S262" s="59">
        <v>48.21</v>
      </c>
      <c r="T262" s="59">
        <v>0</v>
      </c>
      <c r="U262" s="59">
        <v>48.21</v>
      </c>
      <c r="V262" s="59">
        <v>300.33999999999997</v>
      </c>
      <c r="W262" s="59">
        <v>0</v>
      </c>
      <c r="X262" s="59">
        <v>300.33999999999997</v>
      </c>
      <c r="Y262" s="91">
        <f t="shared" si="39"/>
        <v>-52.519999999999982</v>
      </c>
    </row>
    <row r="263" spans="1:25" s="50" customFormat="1" ht="24" x14ac:dyDescent="0.25">
      <c r="A263" s="52" t="s">
        <v>2211</v>
      </c>
      <c r="B263" s="3" t="s">
        <v>380</v>
      </c>
      <c r="C263" s="46">
        <v>60517</v>
      </c>
      <c r="D263" s="47" t="s">
        <v>1490</v>
      </c>
      <c r="E263" s="48" t="s">
        <v>1579</v>
      </c>
      <c r="F263" s="46" t="s">
        <v>7</v>
      </c>
      <c r="G263" s="59">
        <v>6.23</v>
      </c>
      <c r="H263" s="59">
        <v>6.23</v>
      </c>
      <c r="I263" s="66">
        <v>79.12</v>
      </c>
      <c r="J263" s="59">
        <v>65.290000000000006</v>
      </c>
      <c r="K263" s="66">
        <v>435.6</v>
      </c>
      <c r="L263" s="59">
        <v>359.5</v>
      </c>
      <c r="M263" s="59">
        <f t="shared" si="56"/>
        <v>424.79</v>
      </c>
      <c r="N263" s="59">
        <f t="shared" si="57"/>
        <v>406.75</v>
      </c>
      <c r="O263" s="59">
        <f t="shared" si="58"/>
        <v>2239.6799999999998</v>
      </c>
      <c r="P263" s="59">
        <f t="shared" si="59"/>
        <v>2646.44</v>
      </c>
      <c r="Q263" s="58">
        <f t="shared" si="60"/>
        <v>6.6180269874630058E-4</v>
      </c>
      <c r="S263" s="59">
        <v>79.12</v>
      </c>
      <c r="T263" s="59">
        <v>435.6</v>
      </c>
      <c r="U263" s="59">
        <v>514.72</v>
      </c>
      <c r="V263" s="59">
        <v>492.91</v>
      </c>
      <c r="W263" s="59">
        <v>2713.79</v>
      </c>
      <c r="X263" s="59">
        <v>3206.7</v>
      </c>
      <c r="Y263" s="91">
        <f t="shared" ref="Y263:Y326" si="61">P263-X263</f>
        <v>-560.25999999999976</v>
      </c>
    </row>
    <row r="264" spans="1:25" s="50" customFormat="1" x14ac:dyDescent="0.25">
      <c r="A264" s="52" t="s">
        <v>2212</v>
      </c>
      <c r="B264" s="3" t="s">
        <v>381</v>
      </c>
      <c r="C264" s="46">
        <v>60487</v>
      </c>
      <c r="D264" s="47" t="s">
        <v>1490</v>
      </c>
      <c r="E264" s="48" t="s">
        <v>353</v>
      </c>
      <c r="F264" s="46" t="s">
        <v>106</v>
      </c>
      <c r="G264" s="59">
        <v>6</v>
      </c>
      <c r="H264" s="59">
        <v>6</v>
      </c>
      <c r="I264" s="66">
        <v>0</v>
      </c>
      <c r="J264" s="59">
        <v>0</v>
      </c>
      <c r="K264" s="66">
        <v>15</v>
      </c>
      <c r="L264" s="59">
        <v>12.37</v>
      </c>
      <c r="M264" s="59">
        <f t="shared" si="56"/>
        <v>12.37</v>
      </c>
      <c r="N264" s="59">
        <f t="shared" si="57"/>
        <v>0</v>
      </c>
      <c r="O264" s="59">
        <f t="shared" si="58"/>
        <v>74.22</v>
      </c>
      <c r="P264" s="59">
        <f t="shared" si="59"/>
        <v>74.22</v>
      </c>
      <c r="Q264" s="58">
        <f t="shared" si="60"/>
        <v>1.8560404279315017E-5</v>
      </c>
      <c r="S264" s="59">
        <v>0</v>
      </c>
      <c r="T264" s="59">
        <v>15</v>
      </c>
      <c r="U264" s="59">
        <v>15</v>
      </c>
      <c r="V264" s="59">
        <v>0</v>
      </c>
      <c r="W264" s="59">
        <v>90</v>
      </c>
      <c r="X264" s="59">
        <v>90</v>
      </c>
      <c r="Y264" s="91">
        <f t="shared" si="61"/>
        <v>-15.780000000000001</v>
      </c>
    </row>
    <row r="265" spans="1:25" s="50" customFormat="1" x14ac:dyDescent="0.25">
      <c r="A265" s="52" t="s">
        <v>2213</v>
      </c>
      <c r="B265" s="3" t="s">
        <v>382</v>
      </c>
      <c r="C265" s="46">
        <v>60314</v>
      </c>
      <c r="D265" s="47" t="s">
        <v>1490</v>
      </c>
      <c r="E265" s="48" t="s">
        <v>366</v>
      </c>
      <c r="F265" s="46" t="s">
        <v>345</v>
      </c>
      <c r="G265" s="59">
        <v>165.27</v>
      </c>
      <c r="H265" s="59">
        <v>165.27</v>
      </c>
      <c r="I265" s="66">
        <v>2.61</v>
      </c>
      <c r="J265" s="59">
        <v>2.15</v>
      </c>
      <c r="K265" s="66">
        <v>12.68</v>
      </c>
      <c r="L265" s="59">
        <v>10.46</v>
      </c>
      <c r="M265" s="59">
        <f t="shared" si="56"/>
        <v>12.610000000000001</v>
      </c>
      <c r="N265" s="59">
        <f t="shared" si="57"/>
        <v>355.33</v>
      </c>
      <c r="O265" s="59">
        <f t="shared" si="58"/>
        <v>1728.72</v>
      </c>
      <c r="P265" s="59">
        <f t="shared" si="59"/>
        <v>2084.0500000000002</v>
      </c>
      <c r="Q265" s="58">
        <f t="shared" si="60"/>
        <v>5.2116424869720374E-4</v>
      </c>
      <c r="S265" s="59">
        <v>2.61</v>
      </c>
      <c r="T265" s="59">
        <v>12.68</v>
      </c>
      <c r="U265" s="59">
        <v>15.29</v>
      </c>
      <c r="V265" s="59">
        <v>431.35</v>
      </c>
      <c r="W265" s="59">
        <v>2095.62</v>
      </c>
      <c r="X265" s="59">
        <v>2526.9699999999998</v>
      </c>
      <c r="Y265" s="91">
        <f t="shared" si="61"/>
        <v>-442.91999999999962</v>
      </c>
    </row>
    <row r="266" spans="1:25" s="50" customFormat="1" x14ac:dyDescent="0.25">
      <c r="A266" s="52" t="s">
        <v>2214</v>
      </c>
      <c r="B266" s="3" t="s">
        <v>383</v>
      </c>
      <c r="C266" s="46">
        <v>60305</v>
      </c>
      <c r="D266" s="47" t="s">
        <v>1490</v>
      </c>
      <c r="E266" s="48" t="s">
        <v>351</v>
      </c>
      <c r="F266" s="46" t="s">
        <v>345</v>
      </c>
      <c r="G266" s="59">
        <v>81.89</v>
      </c>
      <c r="H266" s="59">
        <v>81.89</v>
      </c>
      <c r="I266" s="66">
        <v>2.98</v>
      </c>
      <c r="J266" s="59">
        <v>2.4500000000000002</v>
      </c>
      <c r="K266" s="66">
        <v>8.99</v>
      </c>
      <c r="L266" s="59">
        <v>7.41</v>
      </c>
      <c r="M266" s="59">
        <f t="shared" si="56"/>
        <v>9.86</v>
      </c>
      <c r="N266" s="59">
        <f t="shared" si="57"/>
        <v>200.63</v>
      </c>
      <c r="O266" s="59">
        <f t="shared" si="58"/>
        <v>606.79999999999995</v>
      </c>
      <c r="P266" s="59">
        <f t="shared" si="59"/>
        <v>807.43</v>
      </c>
      <c r="Q266" s="58">
        <f t="shared" si="60"/>
        <v>2.0191629247166967E-4</v>
      </c>
      <c r="S266" s="59">
        <v>2.98</v>
      </c>
      <c r="T266" s="59">
        <v>8.99</v>
      </c>
      <c r="U266" s="59">
        <v>11.97</v>
      </c>
      <c r="V266" s="59">
        <v>244.03</v>
      </c>
      <c r="W266" s="59">
        <v>736.19</v>
      </c>
      <c r="X266" s="59">
        <v>980.22</v>
      </c>
      <c r="Y266" s="91">
        <f t="shared" si="61"/>
        <v>-172.79000000000008</v>
      </c>
    </row>
    <row r="267" spans="1:25" s="50" customFormat="1" x14ac:dyDescent="0.25">
      <c r="A267" s="52" t="s">
        <v>2215</v>
      </c>
      <c r="B267" s="3" t="s">
        <v>384</v>
      </c>
      <c r="C267" s="46">
        <v>60306</v>
      </c>
      <c r="D267" s="47" t="s">
        <v>1490</v>
      </c>
      <c r="E267" s="48" t="s">
        <v>373</v>
      </c>
      <c r="F267" s="46" t="s">
        <v>345</v>
      </c>
      <c r="G267" s="59">
        <v>901</v>
      </c>
      <c r="H267" s="59">
        <v>901</v>
      </c>
      <c r="I267" s="66">
        <v>3.73</v>
      </c>
      <c r="J267" s="59">
        <v>3.07</v>
      </c>
      <c r="K267" s="66">
        <v>8.82</v>
      </c>
      <c r="L267" s="59">
        <v>7.27</v>
      </c>
      <c r="M267" s="59">
        <f t="shared" si="56"/>
        <v>10.34</v>
      </c>
      <c r="N267" s="59">
        <f t="shared" si="57"/>
        <v>2766.07</v>
      </c>
      <c r="O267" s="59">
        <f t="shared" si="58"/>
        <v>6550.27</v>
      </c>
      <c r="P267" s="59">
        <f t="shared" si="59"/>
        <v>9316.34</v>
      </c>
      <c r="Q267" s="58">
        <f t="shared" si="60"/>
        <v>2.3297633630228196E-3</v>
      </c>
      <c r="S267" s="59">
        <v>3.73</v>
      </c>
      <c r="T267" s="59">
        <v>8.82</v>
      </c>
      <c r="U267" s="59">
        <v>12.55</v>
      </c>
      <c r="V267" s="59">
        <v>3360.73</v>
      </c>
      <c r="W267" s="59">
        <v>7946.82</v>
      </c>
      <c r="X267" s="59">
        <v>11307.55</v>
      </c>
      <c r="Y267" s="91">
        <f t="shared" si="61"/>
        <v>-1991.2099999999991</v>
      </c>
    </row>
    <row r="268" spans="1:25" s="50" customFormat="1" x14ac:dyDescent="0.25">
      <c r="A268" s="52" t="s">
        <v>2219</v>
      </c>
      <c r="B268" s="44" t="s">
        <v>385</v>
      </c>
      <c r="C268" s="62"/>
      <c r="D268" s="62"/>
      <c r="E268" s="87" t="s">
        <v>386</v>
      </c>
      <c r="F268" s="62"/>
      <c r="G268" s="60"/>
      <c r="H268" s="60"/>
      <c r="I268" s="66"/>
      <c r="J268" s="60"/>
      <c r="K268" s="66"/>
      <c r="L268" s="60"/>
      <c r="M268" s="60"/>
      <c r="N268" s="60"/>
      <c r="O268" s="60"/>
      <c r="P268" s="61">
        <f>SUM(P269:P277)</f>
        <v>10673.64</v>
      </c>
      <c r="Q268" s="57">
        <f t="shared" si="60"/>
        <v>2.6691871939082176E-3</v>
      </c>
      <c r="S268" s="60"/>
      <c r="T268" s="60"/>
      <c r="U268" s="60"/>
      <c r="V268" s="60"/>
      <c r="W268" s="60"/>
      <c r="X268" s="61">
        <v>12938.73</v>
      </c>
      <c r="Y268" s="91">
        <f t="shared" si="61"/>
        <v>-2265.09</v>
      </c>
    </row>
    <row r="269" spans="1:25" s="50" customFormat="1" ht="24" x14ac:dyDescent="0.25">
      <c r="A269" s="52" t="s">
        <v>2220</v>
      </c>
      <c r="B269" s="3" t="s">
        <v>387</v>
      </c>
      <c r="C269" s="46">
        <v>60205</v>
      </c>
      <c r="D269" s="47" t="s">
        <v>1490</v>
      </c>
      <c r="E269" s="48" t="s">
        <v>1581</v>
      </c>
      <c r="F269" s="46" t="s">
        <v>11</v>
      </c>
      <c r="G269" s="59">
        <v>104.22</v>
      </c>
      <c r="H269" s="59">
        <v>104.22</v>
      </c>
      <c r="I269" s="66">
        <v>23.51</v>
      </c>
      <c r="J269" s="59">
        <v>19.399999999999999</v>
      </c>
      <c r="K269" s="66">
        <v>34.14</v>
      </c>
      <c r="L269" s="59">
        <v>28.17</v>
      </c>
      <c r="M269" s="59">
        <f t="shared" ref="M269:M277" si="62">L269+J269</f>
        <v>47.57</v>
      </c>
      <c r="N269" s="59">
        <f t="shared" ref="N269:N277" si="63">TRUNC(J269*H269,2)</f>
        <v>2021.86</v>
      </c>
      <c r="O269" s="59">
        <f t="shared" ref="O269:O277" si="64">TRUNC(L269*H269,2)</f>
        <v>2935.87</v>
      </c>
      <c r="P269" s="59">
        <f t="shared" ref="P269:P277" si="65">TRUNC(((J269*H269)+(L269*H269)),2)</f>
        <v>4957.74</v>
      </c>
      <c r="Q269" s="58">
        <f t="shared" si="60"/>
        <v>1.2397959944992082E-3</v>
      </c>
      <c r="S269" s="59">
        <v>23.51</v>
      </c>
      <c r="T269" s="59">
        <v>34.14</v>
      </c>
      <c r="U269" s="59">
        <v>57.65</v>
      </c>
      <c r="V269" s="59">
        <v>2450.21</v>
      </c>
      <c r="W269" s="59">
        <v>3558.07</v>
      </c>
      <c r="X269" s="59">
        <v>6008.28</v>
      </c>
      <c r="Y269" s="91">
        <f t="shared" si="61"/>
        <v>-1050.54</v>
      </c>
    </row>
    <row r="270" spans="1:25" s="50" customFormat="1" ht="24" x14ac:dyDescent="0.25">
      <c r="A270" s="52" t="s">
        <v>2221</v>
      </c>
      <c r="B270" s="3" t="s">
        <v>388</v>
      </c>
      <c r="C270" s="46">
        <v>60801</v>
      </c>
      <c r="D270" s="47" t="s">
        <v>1490</v>
      </c>
      <c r="E270" s="48" t="s">
        <v>1580</v>
      </c>
      <c r="F270" s="46" t="s">
        <v>7</v>
      </c>
      <c r="G270" s="59">
        <v>5.35</v>
      </c>
      <c r="H270" s="59">
        <v>5.35</v>
      </c>
      <c r="I270" s="66">
        <v>48.21</v>
      </c>
      <c r="J270" s="59">
        <v>39.78</v>
      </c>
      <c r="K270" s="66">
        <v>0</v>
      </c>
      <c r="L270" s="59">
        <v>0</v>
      </c>
      <c r="M270" s="59">
        <f t="shared" si="62"/>
        <v>39.78</v>
      </c>
      <c r="N270" s="59">
        <f t="shared" si="63"/>
        <v>212.82</v>
      </c>
      <c r="O270" s="59">
        <f t="shared" si="64"/>
        <v>0</v>
      </c>
      <c r="P270" s="59">
        <f t="shared" si="65"/>
        <v>212.82</v>
      </c>
      <c r="Q270" s="58">
        <f t="shared" si="60"/>
        <v>5.3220496344971995E-5</v>
      </c>
      <c r="S270" s="59">
        <v>48.21</v>
      </c>
      <c r="T270" s="59">
        <v>0</v>
      </c>
      <c r="U270" s="59">
        <v>48.21</v>
      </c>
      <c r="V270" s="59">
        <v>257.92</v>
      </c>
      <c r="W270" s="59">
        <v>0</v>
      </c>
      <c r="X270" s="59">
        <v>257.92</v>
      </c>
      <c r="Y270" s="91">
        <f t="shared" si="61"/>
        <v>-45.100000000000023</v>
      </c>
    </row>
    <row r="271" spans="1:25" s="50" customFormat="1" ht="24" x14ac:dyDescent="0.25">
      <c r="A271" s="52" t="s">
        <v>2222</v>
      </c>
      <c r="B271" s="3" t="s">
        <v>389</v>
      </c>
      <c r="C271" s="46">
        <v>60517</v>
      </c>
      <c r="D271" s="47" t="s">
        <v>1490</v>
      </c>
      <c r="E271" s="48" t="s">
        <v>1579</v>
      </c>
      <c r="F271" s="46" t="s">
        <v>7</v>
      </c>
      <c r="G271" s="59">
        <v>5.35</v>
      </c>
      <c r="H271" s="59">
        <v>5.35</v>
      </c>
      <c r="I271" s="66">
        <v>79.12</v>
      </c>
      <c r="J271" s="59">
        <v>65.290000000000006</v>
      </c>
      <c r="K271" s="66">
        <v>435.6</v>
      </c>
      <c r="L271" s="59">
        <v>359.5</v>
      </c>
      <c r="M271" s="59">
        <f t="shared" si="62"/>
        <v>424.79</v>
      </c>
      <c r="N271" s="59">
        <f t="shared" si="63"/>
        <v>349.3</v>
      </c>
      <c r="O271" s="59">
        <f t="shared" si="64"/>
        <v>1923.32</v>
      </c>
      <c r="P271" s="59">
        <f t="shared" si="65"/>
        <v>2272.62</v>
      </c>
      <c r="Q271" s="58">
        <f t="shared" si="60"/>
        <v>5.683204792947574E-4</v>
      </c>
      <c r="S271" s="59">
        <v>79.12</v>
      </c>
      <c r="T271" s="59">
        <v>435.6</v>
      </c>
      <c r="U271" s="59">
        <v>514.72</v>
      </c>
      <c r="V271" s="59">
        <v>423.29</v>
      </c>
      <c r="W271" s="59">
        <v>2330.46</v>
      </c>
      <c r="X271" s="59">
        <v>2753.75</v>
      </c>
      <c r="Y271" s="91">
        <f t="shared" si="61"/>
        <v>-481.13000000000011</v>
      </c>
    </row>
    <row r="272" spans="1:25" s="50" customFormat="1" x14ac:dyDescent="0.25">
      <c r="A272" s="52" t="s">
        <v>2223</v>
      </c>
      <c r="B272" s="3" t="s">
        <v>390</v>
      </c>
      <c r="C272" s="46">
        <v>60487</v>
      </c>
      <c r="D272" s="47" t="s">
        <v>1490</v>
      </c>
      <c r="E272" s="48" t="s">
        <v>353</v>
      </c>
      <c r="F272" s="46" t="s">
        <v>106</v>
      </c>
      <c r="G272" s="59">
        <v>6</v>
      </c>
      <c r="H272" s="59">
        <v>6</v>
      </c>
      <c r="I272" s="66">
        <v>0</v>
      </c>
      <c r="J272" s="59">
        <v>0</v>
      </c>
      <c r="K272" s="66">
        <v>15</v>
      </c>
      <c r="L272" s="59">
        <v>12.37</v>
      </c>
      <c r="M272" s="59">
        <f t="shared" si="62"/>
        <v>12.37</v>
      </c>
      <c r="N272" s="59">
        <f t="shared" si="63"/>
        <v>0</v>
      </c>
      <c r="O272" s="59">
        <f t="shared" si="64"/>
        <v>74.22</v>
      </c>
      <c r="P272" s="59">
        <f t="shared" si="65"/>
        <v>74.22</v>
      </c>
      <c r="Q272" s="58">
        <f t="shared" si="60"/>
        <v>1.8560404279315017E-5</v>
      </c>
      <c r="S272" s="59">
        <v>0</v>
      </c>
      <c r="T272" s="59">
        <v>15</v>
      </c>
      <c r="U272" s="59">
        <v>15</v>
      </c>
      <c r="V272" s="59">
        <v>0</v>
      </c>
      <c r="W272" s="59">
        <v>90</v>
      </c>
      <c r="X272" s="59">
        <v>90</v>
      </c>
      <c r="Y272" s="91">
        <f t="shared" si="61"/>
        <v>-15.780000000000001</v>
      </c>
    </row>
    <row r="273" spans="1:25" s="50" customFormat="1" x14ac:dyDescent="0.25">
      <c r="A273" s="52" t="s">
        <v>2224</v>
      </c>
      <c r="B273" s="3" t="s">
        <v>391</v>
      </c>
      <c r="C273" s="46">
        <v>60314</v>
      </c>
      <c r="D273" s="47" t="s">
        <v>1490</v>
      </c>
      <c r="E273" s="48" t="s">
        <v>366</v>
      </c>
      <c r="F273" s="46" t="s">
        <v>345</v>
      </c>
      <c r="G273" s="59">
        <v>99</v>
      </c>
      <c r="H273" s="59">
        <v>99</v>
      </c>
      <c r="I273" s="66">
        <v>2.61</v>
      </c>
      <c r="J273" s="59">
        <v>2.15</v>
      </c>
      <c r="K273" s="66">
        <v>12.68</v>
      </c>
      <c r="L273" s="59">
        <v>10.46</v>
      </c>
      <c r="M273" s="59">
        <f t="shared" si="62"/>
        <v>12.610000000000001</v>
      </c>
      <c r="N273" s="59">
        <f t="shared" si="63"/>
        <v>212.85</v>
      </c>
      <c r="O273" s="59">
        <f t="shared" si="64"/>
        <v>1035.54</v>
      </c>
      <c r="P273" s="59">
        <f t="shared" si="65"/>
        <v>1248.3900000000001</v>
      </c>
      <c r="Q273" s="58">
        <f t="shared" si="60"/>
        <v>3.1218840067709613E-4</v>
      </c>
      <c r="S273" s="59">
        <v>2.61</v>
      </c>
      <c r="T273" s="59">
        <v>12.68</v>
      </c>
      <c r="U273" s="59">
        <v>15.29</v>
      </c>
      <c r="V273" s="59">
        <v>258.39</v>
      </c>
      <c r="W273" s="59">
        <v>1255.32</v>
      </c>
      <c r="X273" s="59">
        <v>1513.71</v>
      </c>
      <c r="Y273" s="91">
        <f t="shared" si="61"/>
        <v>-265.31999999999994</v>
      </c>
    </row>
    <row r="274" spans="1:25" s="50" customFormat="1" x14ac:dyDescent="0.25">
      <c r="A274" s="52" t="s">
        <v>2225</v>
      </c>
      <c r="B274" s="3" t="s">
        <v>392</v>
      </c>
      <c r="C274" s="46">
        <v>60303</v>
      </c>
      <c r="D274" s="47" t="s">
        <v>1490</v>
      </c>
      <c r="E274" s="48" t="s">
        <v>368</v>
      </c>
      <c r="F274" s="46" t="s">
        <v>345</v>
      </c>
      <c r="G274" s="59">
        <v>110</v>
      </c>
      <c r="H274" s="59">
        <v>110</v>
      </c>
      <c r="I274" s="66">
        <v>2.98</v>
      </c>
      <c r="J274" s="59">
        <v>2.4500000000000002</v>
      </c>
      <c r="K274" s="66">
        <v>9.6999999999999993</v>
      </c>
      <c r="L274" s="59">
        <v>8</v>
      </c>
      <c r="M274" s="59">
        <f t="shared" si="62"/>
        <v>10.45</v>
      </c>
      <c r="N274" s="59">
        <f t="shared" si="63"/>
        <v>269.5</v>
      </c>
      <c r="O274" s="59">
        <f t="shared" si="64"/>
        <v>880</v>
      </c>
      <c r="P274" s="59">
        <f t="shared" si="65"/>
        <v>1149.5</v>
      </c>
      <c r="Q274" s="58">
        <f t="shared" si="60"/>
        <v>2.8745870006834562E-4</v>
      </c>
      <c r="S274" s="59">
        <v>2.98</v>
      </c>
      <c r="T274" s="59">
        <v>9.6999999999999993</v>
      </c>
      <c r="U274" s="59">
        <v>12.68</v>
      </c>
      <c r="V274" s="59">
        <v>327.8</v>
      </c>
      <c r="W274" s="59">
        <v>1067</v>
      </c>
      <c r="X274" s="59">
        <v>1394.8</v>
      </c>
      <c r="Y274" s="91">
        <f t="shared" si="61"/>
        <v>-245.29999999999995</v>
      </c>
    </row>
    <row r="275" spans="1:25" s="50" customFormat="1" x14ac:dyDescent="0.25">
      <c r="A275" s="52" t="s">
        <v>2226</v>
      </c>
      <c r="B275" s="3" t="s">
        <v>393</v>
      </c>
      <c r="C275" s="46">
        <v>60304</v>
      </c>
      <c r="D275" s="47" t="s">
        <v>1490</v>
      </c>
      <c r="E275" s="48" t="s">
        <v>370</v>
      </c>
      <c r="F275" s="46" t="s">
        <v>345</v>
      </c>
      <c r="G275" s="59">
        <v>23</v>
      </c>
      <c r="H275" s="59">
        <v>23</v>
      </c>
      <c r="I275" s="66">
        <v>2.98</v>
      </c>
      <c r="J275" s="59">
        <v>2.4500000000000002</v>
      </c>
      <c r="K275" s="66">
        <v>9.3800000000000008</v>
      </c>
      <c r="L275" s="59">
        <v>7.74</v>
      </c>
      <c r="M275" s="59">
        <f t="shared" si="62"/>
        <v>10.190000000000001</v>
      </c>
      <c r="N275" s="59">
        <f t="shared" si="63"/>
        <v>56.35</v>
      </c>
      <c r="O275" s="59">
        <f t="shared" si="64"/>
        <v>178.02</v>
      </c>
      <c r="P275" s="59">
        <f t="shared" si="65"/>
        <v>234.37</v>
      </c>
      <c r="Q275" s="58">
        <f t="shared" si="60"/>
        <v>5.8609565493708711E-5</v>
      </c>
      <c r="S275" s="59">
        <v>2.98</v>
      </c>
      <c r="T275" s="59">
        <v>9.3800000000000008</v>
      </c>
      <c r="U275" s="59">
        <v>12.36</v>
      </c>
      <c r="V275" s="59">
        <v>68.540000000000006</v>
      </c>
      <c r="W275" s="59">
        <v>215.74</v>
      </c>
      <c r="X275" s="59">
        <v>284.27999999999997</v>
      </c>
      <c r="Y275" s="91">
        <f t="shared" si="61"/>
        <v>-49.909999999999968</v>
      </c>
    </row>
    <row r="276" spans="1:25" s="50" customFormat="1" x14ac:dyDescent="0.25">
      <c r="A276" s="52" t="s">
        <v>2227</v>
      </c>
      <c r="B276" s="3" t="s">
        <v>394</v>
      </c>
      <c r="C276" s="46">
        <v>60305</v>
      </c>
      <c r="D276" s="47" t="s">
        <v>1490</v>
      </c>
      <c r="E276" s="48" t="s">
        <v>351</v>
      </c>
      <c r="F276" s="46" t="s">
        <v>345</v>
      </c>
      <c r="G276" s="59">
        <v>7</v>
      </c>
      <c r="H276" s="59">
        <v>7</v>
      </c>
      <c r="I276" s="66">
        <v>2.98</v>
      </c>
      <c r="J276" s="59">
        <v>2.4500000000000002</v>
      </c>
      <c r="K276" s="66">
        <v>8.99</v>
      </c>
      <c r="L276" s="59">
        <v>7.41</v>
      </c>
      <c r="M276" s="59">
        <f t="shared" si="62"/>
        <v>9.86</v>
      </c>
      <c r="N276" s="59">
        <f t="shared" si="63"/>
        <v>17.149999999999999</v>
      </c>
      <c r="O276" s="59">
        <f t="shared" si="64"/>
        <v>51.87</v>
      </c>
      <c r="P276" s="59">
        <f t="shared" si="65"/>
        <v>69.02</v>
      </c>
      <c r="Q276" s="58">
        <f t="shared" si="60"/>
        <v>1.7260025644817061E-5</v>
      </c>
      <c r="S276" s="59">
        <v>2.98</v>
      </c>
      <c r="T276" s="59">
        <v>8.99</v>
      </c>
      <c r="U276" s="59">
        <v>11.97</v>
      </c>
      <c r="V276" s="59">
        <v>20.86</v>
      </c>
      <c r="W276" s="59">
        <v>62.93</v>
      </c>
      <c r="X276" s="59">
        <v>83.79</v>
      </c>
      <c r="Y276" s="91">
        <f t="shared" si="61"/>
        <v>-14.77000000000001</v>
      </c>
    </row>
    <row r="277" spans="1:25" s="50" customFormat="1" x14ac:dyDescent="0.25">
      <c r="A277" s="52" t="s">
        <v>2228</v>
      </c>
      <c r="B277" s="3" t="s">
        <v>395</v>
      </c>
      <c r="C277" s="46">
        <v>60306</v>
      </c>
      <c r="D277" s="47" t="s">
        <v>1490</v>
      </c>
      <c r="E277" s="48" t="s">
        <v>373</v>
      </c>
      <c r="F277" s="46" t="s">
        <v>345</v>
      </c>
      <c r="G277" s="59">
        <v>44</v>
      </c>
      <c r="H277" s="59">
        <v>44</v>
      </c>
      <c r="I277" s="66">
        <v>3.73</v>
      </c>
      <c r="J277" s="59">
        <v>3.07</v>
      </c>
      <c r="K277" s="66">
        <v>8.82</v>
      </c>
      <c r="L277" s="59">
        <v>7.27</v>
      </c>
      <c r="M277" s="59">
        <f t="shared" si="62"/>
        <v>10.34</v>
      </c>
      <c r="N277" s="59">
        <f t="shared" si="63"/>
        <v>135.08000000000001</v>
      </c>
      <c r="O277" s="59">
        <f t="shared" si="64"/>
        <v>319.88</v>
      </c>
      <c r="P277" s="59">
        <f t="shared" si="65"/>
        <v>454.96</v>
      </c>
      <c r="Q277" s="58">
        <f t="shared" si="60"/>
        <v>1.1377312760599784E-4</v>
      </c>
      <c r="S277" s="59">
        <v>3.73</v>
      </c>
      <c r="T277" s="59">
        <v>8.82</v>
      </c>
      <c r="U277" s="59">
        <v>12.55</v>
      </c>
      <c r="V277" s="59">
        <v>164.12</v>
      </c>
      <c r="W277" s="59">
        <v>388.08</v>
      </c>
      <c r="X277" s="59">
        <v>552.20000000000005</v>
      </c>
      <c r="Y277" s="91">
        <f t="shared" si="61"/>
        <v>-97.240000000000066</v>
      </c>
    </row>
    <row r="278" spans="1:25" s="50" customFormat="1" x14ac:dyDescent="0.25">
      <c r="A278" s="52" t="s">
        <v>2229</v>
      </c>
      <c r="B278" s="44" t="s">
        <v>396</v>
      </c>
      <c r="C278" s="62"/>
      <c r="D278" s="62"/>
      <c r="E278" s="87" t="s">
        <v>397</v>
      </c>
      <c r="F278" s="62"/>
      <c r="G278" s="60"/>
      <c r="H278" s="60"/>
      <c r="I278" s="66"/>
      <c r="J278" s="60"/>
      <c r="K278" s="66"/>
      <c r="L278" s="60"/>
      <c r="M278" s="60"/>
      <c r="N278" s="60"/>
      <c r="O278" s="60"/>
      <c r="P278" s="61">
        <f>P279</f>
        <v>6725.88</v>
      </c>
      <c r="Q278" s="57">
        <f t="shared" si="60"/>
        <v>1.681959740422518E-3</v>
      </c>
      <c r="S278" s="60"/>
      <c r="T278" s="60"/>
      <c r="U278" s="60"/>
      <c r="V278" s="60"/>
      <c r="W278" s="60"/>
      <c r="X278" s="61">
        <v>8150.44</v>
      </c>
      <c r="Y278" s="91">
        <f t="shared" si="61"/>
        <v>-1424.5599999999995</v>
      </c>
    </row>
    <row r="279" spans="1:25" s="50" customFormat="1" ht="24" x14ac:dyDescent="0.25">
      <c r="A279" s="52" t="s">
        <v>2230</v>
      </c>
      <c r="B279" s="3" t="s">
        <v>398</v>
      </c>
      <c r="C279" s="46">
        <v>61101</v>
      </c>
      <c r="D279" s="47" t="s">
        <v>1490</v>
      </c>
      <c r="E279" s="48" t="s">
        <v>1582</v>
      </c>
      <c r="F279" s="46" t="s">
        <v>11</v>
      </c>
      <c r="G279" s="59">
        <v>63.91</v>
      </c>
      <c r="H279" s="59">
        <v>63.91</v>
      </c>
      <c r="I279" s="66">
        <v>20.059999999999999</v>
      </c>
      <c r="J279" s="59">
        <v>16.55</v>
      </c>
      <c r="K279" s="66">
        <v>107.47</v>
      </c>
      <c r="L279" s="59">
        <v>88.69</v>
      </c>
      <c r="M279" s="59">
        <f>L279+J279</f>
        <v>105.24</v>
      </c>
      <c r="N279" s="59">
        <f>TRUNC(J279*H279,2)</f>
        <v>1057.71</v>
      </c>
      <c r="O279" s="59">
        <f>TRUNC(L279*H279,2)</f>
        <v>5668.17</v>
      </c>
      <c r="P279" s="59">
        <f>TRUNC(((J279*H279)+(L279*H279)),2)</f>
        <v>6725.88</v>
      </c>
      <c r="Q279" s="58">
        <f t="shared" si="60"/>
        <v>1.681959740422518E-3</v>
      </c>
      <c r="S279" s="59">
        <v>20.059999999999999</v>
      </c>
      <c r="T279" s="59">
        <v>107.47</v>
      </c>
      <c r="U279" s="59">
        <v>127.53</v>
      </c>
      <c r="V279" s="59">
        <v>1282.03</v>
      </c>
      <c r="W279" s="59">
        <v>6868.41</v>
      </c>
      <c r="X279" s="59">
        <v>8150.44</v>
      </c>
      <c r="Y279" s="91">
        <f t="shared" si="61"/>
        <v>-1424.5599999999995</v>
      </c>
    </row>
    <row r="280" spans="1:25" s="50" customFormat="1" x14ac:dyDescent="0.25">
      <c r="A280" s="52" t="s">
        <v>2231</v>
      </c>
      <c r="B280" s="44" t="s">
        <v>2995</v>
      </c>
      <c r="C280" s="62"/>
      <c r="D280" s="62"/>
      <c r="E280" s="87" t="s">
        <v>160</v>
      </c>
      <c r="F280" s="62"/>
      <c r="G280" s="60"/>
      <c r="H280" s="60"/>
      <c r="I280" s="66"/>
      <c r="J280" s="60"/>
      <c r="K280" s="66"/>
      <c r="L280" s="60"/>
      <c r="M280" s="60"/>
      <c r="N280" s="60"/>
      <c r="O280" s="60"/>
      <c r="P280" s="61">
        <f>SUM(P281:P284)</f>
        <v>13164.68</v>
      </c>
      <c r="Q280" s="57">
        <f t="shared" si="60"/>
        <v>3.2921285773081757E-3</v>
      </c>
      <c r="S280" s="60"/>
      <c r="T280" s="60"/>
      <c r="U280" s="60"/>
      <c r="V280" s="60"/>
      <c r="W280" s="60"/>
      <c r="X280" s="61">
        <v>15954.17</v>
      </c>
      <c r="Y280" s="91">
        <f t="shared" si="61"/>
        <v>-2789.49</v>
      </c>
    </row>
    <row r="281" spans="1:25" s="50" customFormat="1" ht="24" x14ac:dyDescent="0.25">
      <c r="A281" s="52" t="s">
        <v>2232</v>
      </c>
      <c r="B281" s="3" t="s">
        <v>399</v>
      </c>
      <c r="C281" s="46">
        <v>100160</v>
      </c>
      <c r="D281" s="47" t="s">
        <v>1490</v>
      </c>
      <c r="E281" s="48" t="s">
        <v>1583</v>
      </c>
      <c r="F281" s="46" t="s">
        <v>11</v>
      </c>
      <c r="G281" s="59">
        <v>193.11</v>
      </c>
      <c r="H281" s="59">
        <v>193.11</v>
      </c>
      <c r="I281" s="66">
        <v>27.92</v>
      </c>
      <c r="J281" s="59">
        <v>23.04</v>
      </c>
      <c r="K281" s="66">
        <v>23.65</v>
      </c>
      <c r="L281" s="59">
        <v>19.510000000000002</v>
      </c>
      <c r="M281" s="59">
        <f>L281+J281</f>
        <v>42.55</v>
      </c>
      <c r="N281" s="59">
        <f>TRUNC(J281*H281,2)</f>
        <v>4449.25</v>
      </c>
      <c r="O281" s="59">
        <f>TRUNC(L281*H281,2)</f>
        <v>3767.57</v>
      </c>
      <c r="P281" s="59">
        <f>TRUNC(((J281*H281)+(L281*H281)),2)</f>
        <v>8216.83</v>
      </c>
      <c r="Q281" s="58">
        <f t="shared" si="60"/>
        <v>2.0548058029426571E-3</v>
      </c>
      <c r="S281" s="59">
        <v>27.92</v>
      </c>
      <c r="T281" s="59">
        <v>23.65</v>
      </c>
      <c r="U281" s="59">
        <v>51.57</v>
      </c>
      <c r="V281" s="59">
        <v>5391.63</v>
      </c>
      <c r="W281" s="59">
        <v>4567.05</v>
      </c>
      <c r="X281" s="59">
        <v>9958.68</v>
      </c>
      <c r="Y281" s="91">
        <f t="shared" si="61"/>
        <v>-1741.8500000000004</v>
      </c>
    </row>
    <row r="282" spans="1:25" s="50" customFormat="1" x14ac:dyDescent="0.25">
      <c r="A282" s="52" t="s">
        <v>2233</v>
      </c>
      <c r="B282" s="3" t="s">
        <v>400</v>
      </c>
      <c r="C282" s="46">
        <v>60010</v>
      </c>
      <c r="D282" s="47" t="s">
        <v>1490</v>
      </c>
      <c r="E282" s="48" t="s">
        <v>401</v>
      </c>
      <c r="F282" s="46" t="s">
        <v>7</v>
      </c>
      <c r="G282" s="59">
        <v>0.42</v>
      </c>
      <c r="H282" s="59">
        <v>0.42</v>
      </c>
      <c r="I282" s="66">
        <v>748.57</v>
      </c>
      <c r="J282" s="59">
        <v>617.79</v>
      </c>
      <c r="K282" s="66">
        <v>2196.17</v>
      </c>
      <c r="L282" s="59">
        <v>1812.49</v>
      </c>
      <c r="M282" s="59">
        <f>L282+J282</f>
        <v>2430.2799999999997</v>
      </c>
      <c r="N282" s="59">
        <f>TRUNC(J282*H282,2)</f>
        <v>259.47000000000003</v>
      </c>
      <c r="O282" s="59">
        <f>TRUNC(L282*H282,2)</f>
        <v>761.24</v>
      </c>
      <c r="P282" s="59">
        <f>TRUNC(((J282*H282)+(L282*H282)),2)</f>
        <v>1020.71</v>
      </c>
      <c r="Q282" s="58">
        <f t="shared" si="60"/>
        <v>2.5525182231123187E-4</v>
      </c>
      <c r="S282" s="59">
        <v>748.57</v>
      </c>
      <c r="T282" s="59">
        <v>2196.17</v>
      </c>
      <c r="U282" s="59">
        <v>2944.74</v>
      </c>
      <c r="V282" s="59">
        <v>314.39</v>
      </c>
      <c r="W282" s="59">
        <v>922.4</v>
      </c>
      <c r="X282" s="59">
        <v>1236.79</v>
      </c>
      <c r="Y282" s="91">
        <f t="shared" si="61"/>
        <v>-216.07999999999993</v>
      </c>
    </row>
    <row r="283" spans="1:25" s="50" customFormat="1" ht="24" x14ac:dyDescent="0.25">
      <c r="A283" s="52" t="s">
        <v>2234</v>
      </c>
      <c r="B283" s="3" t="s">
        <v>402</v>
      </c>
      <c r="C283" s="46">
        <v>101965</v>
      </c>
      <c r="D283" s="46" t="s">
        <v>103</v>
      </c>
      <c r="E283" s="48" t="s">
        <v>1584</v>
      </c>
      <c r="F283" s="46" t="s">
        <v>289</v>
      </c>
      <c r="G283" s="59">
        <v>12.56</v>
      </c>
      <c r="H283" s="59">
        <v>12.56</v>
      </c>
      <c r="I283" s="66">
        <v>19.93</v>
      </c>
      <c r="J283" s="59">
        <v>16.440000000000001</v>
      </c>
      <c r="K283" s="66">
        <v>106.41</v>
      </c>
      <c r="L283" s="59">
        <v>87.82</v>
      </c>
      <c r="M283" s="59">
        <f>L283+J283</f>
        <v>104.25999999999999</v>
      </c>
      <c r="N283" s="59">
        <f>TRUNC(J283*H283,2)</f>
        <v>206.48</v>
      </c>
      <c r="O283" s="59">
        <f>TRUNC(L283*H283,2)</f>
        <v>1103.01</v>
      </c>
      <c r="P283" s="59">
        <f>TRUNC(((J283*H283)+(L283*H283)),2)</f>
        <v>1309.5</v>
      </c>
      <c r="Q283" s="58">
        <f t="shared" si="60"/>
        <v>3.2747035036059032E-4</v>
      </c>
      <c r="S283" s="59">
        <v>19.93</v>
      </c>
      <c r="T283" s="59">
        <v>106.41</v>
      </c>
      <c r="U283" s="59">
        <v>126.34</v>
      </c>
      <c r="V283" s="59">
        <v>250.32</v>
      </c>
      <c r="W283" s="59">
        <v>1336.51</v>
      </c>
      <c r="X283" s="59">
        <v>1586.83</v>
      </c>
      <c r="Y283" s="91">
        <f t="shared" si="61"/>
        <v>-277.32999999999993</v>
      </c>
    </row>
    <row r="284" spans="1:25" s="50" customFormat="1" x14ac:dyDescent="0.25">
      <c r="A284" s="52" t="s">
        <v>2235</v>
      </c>
      <c r="B284" s="3" t="s">
        <v>403</v>
      </c>
      <c r="C284" s="46">
        <v>100501</v>
      </c>
      <c r="D284" s="47" t="s">
        <v>1490</v>
      </c>
      <c r="E284" s="48" t="s">
        <v>404</v>
      </c>
      <c r="F284" s="46" t="s">
        <v>11</v>
      </c>
      <c r="G284" s="59">
        <v>17.600000000000001</v>
      </c>
      <c r="H284" s="59">
        <v>17.600000000000001</v>
      </c>
      <c r="I284" s="66">
        <v>53.68</v>
      </c>
      <c r="J284" s="59">
        <v>44.3</v>
      </c>
      <c r="K284" s="66">
        <v>126.54</v>
      </c>
      <c r="L284" s="59">
        <v>104.43</v>
      </c>
      <c r="M284" s="59">
        <f>L284+J284</f>
        <v>148.73000000000002</v>
      </c>
      <c r="N284" s="59">
        <f>TRUNC(J284*H284,2)</f>
        <v>779.68</v>
      </c>
      <c r="O284" s="59">
        <f>TRUNC(L284*H284,2)</f>
        <v>1837.96</v>
      </c>
      <c r="P284" s="59">
        <f>TRUNC(((J284*H284)+(L284*H284)),2)</f>
        <v>2617.64</v>
      </c>
      <c r="Q284" s="58">
        <f t="shared" si="60"/>
        <v>6.5460060169369658E-4</v>
      </c>
      <c r="S284" s="59">
        <v>53.68</v>
      </c>
      <c r="T284" s="59">
        <v>126.54</v>
      </c>
      <c r="U284" s="59">
        <v>180.22</v>
      </c>
      <c r="V284" s="59">
        <v>944.76</v>
      </c>
      <c r="W284" s="59">
        <v>2227.11</v>
      </c>
      <c r="X284" s="59">
        <v>3171.87</v>
      </c>
      <c r="Y284" s="91">
        <f t="shared" si="61"/>
        <v>-554.23</v>
      </c>
    </row>
    <row r="285" spans="1:25" s="50" customFormat="1" x14ac:dyDescent="0.25">
      <c r="A285" s="52" t="s">
        <v>2236</v>
      </c>
      <c r="B285" s="44" t="s">
        <v>2996</v>
      </c>
      <c r="C285" s="62"/>
      <c r="D285" s="62"/>
      <c r="E285" s="87" t="s">
        <v>167</v>
      </c>
      <c r="F285" s="62"/>
      <c r="G285" s="60"/>
      <c r="H285" s="60"/>
      <c r="I285" s="66"/>
      <c r="J285" s="60"/>
      <c r="K285" s="66"/>
      <c r="L285" s="60"/>
      <c r="M285" s="60"/>
      <c r="N285" s="60"/>
      <c r="O285" s="60"/>
      <c r="P285" s="61">
        <f>P286</f>
        <v>2545.63</v>
      </c>
      <c r="Q285" s="57">
        <f t="shared" si="60"/>
        <v>6.3659285833404322E-4</v>
      </c>
      <c r="S285" s="60"/>
      <c r="T285" s="60"/>
      <c r="U285" s="60"/>
      <c r="V285" s="60"/>
      <c r="W285" s="60"/>
      <c r="X285" s="61">
        <v>3085.29</v>
      </c>
      <c r="Y285" s="91">
        <f t="shared" si="61"/>
        <v>-539.65999999999985</v>
      </c>
    </row>
    <row r="286" spans="1:25" s="50" customFormat="1" x14ac:dyDescent="0.25">
      <c r="A286" s="52" t="s">
        <v>2237</v>
      </c>
      <c r="B286" s="3" t="s">
        <v>405</v>
      </c>
      <c r="C286" s="46">
        <v>120902</v>
      </c>
      <c r="D286" s="47" t="s">
        <v>1490</v>
      </c>
      <c r="E286" s="48" t="s">
        <v>406</v>
      </c>
      <c r="F286" s="46" t="s">
        <v>11</v>
      </c>
      <c r="G286" s="59">
        <v>88.76</v>
      </c>
      <c r="H286" s="59">
        <v>88.76</v>
      </c>
      <c r="I286" s="66">
        <v>21.8</v>
      </c>
      <c r="J286" s="59">
        <v>17.989999999999998</v>
      </c>
      <c r="K286" s="66">
        <v>12.96</v>
      </c>
      <c r="L286" s="59">
        <v>10.69</v>
      </c>
      <c r="M286" s="59">
        <f>L286+J286</f>
        <v>28.68</v>
      </c>
      <c r="N286" s="59">
        <f>TRUNC(J286*H286,2)</f>
        <v>1596.79</v>
      </c>
      <c r="O286" s="59">
        <f>TRUNC(L286*H286,2)</f>
        <v>948.84</v>
      </c>
      <c r="P286" s="59">
        <f>TRUNC(((J286*H286)+(L286*H286)),2)</f>
        <v>2545.63</v>
      </c>
      <c r="Q286" s="58">
        <f t="shared" si="60"/>
        <v>6.3659285833404322E-4</v>
      </c>
      <c r="S286" s="59">
        <v>21.8</v>
      </c>
      <c r="T286" s="59">
        <v>12.96</v>
      </c>
      <c r="U286" s="59">
        <v>34.76</v>
      </c>
      <c r="V286" s="59">
        <v>1934.96</v>
      </c>
      <c r="W286" s="59">
        <v>1150.33</v>
      </c>
      <c r="X286" s="59">
        <v>3085.29</v>
      </c>
      <c r="Y286" s="91">
        <f t="shared" si="61"/>
        <v>-539.65999999999985</v>
      </c>
    </row>
    <row r="287" spans="1:25" s="50" customFormat="1" x14ac:dyDescent="0.25">
      <c r="A287" s="52" t="s">
        <v>2238</v>
      </c>
      <c r="B287" s="44" t="s">
        <v>2997</v>
      </c>
      <c r="C287" s="62"/>
      <c r="D287" s="62"/>
      <c r="E287" s="87" t="s">
        <v>407</v>
      </c>
      <c r="F287" s="62"/>
      <c r="G287" s="60"/>
      <c r="H287" s="60"/>
      <c r="I287" s="66"/>
      <c r="J287" s="60"/>
      <c r="K287" s="66"/>
      <c r="L287" s="60"/>
      <c r="M287" s="60"/>
      <c r="N287" s="60"/>
      <c r="O287" s="60"/>
      <c r="P287" s="61">
        <f>P288</f>
        <v>76889.75</v>
      </c>
      <c r="Q287" s="57">
        <f t="shared" si="60"/>
        <v>1.9228036175363269E-2</v>
      </c>
      <c r="S287" s="60"/>
      <c r="T287" s="60"/>
      <c r="U287" s="60"/>
      <c r="V287" s="60"/>
      <c r="W287" s="60"/>
      <c r="X287" s="61">
        <v>93254.21</v>
      </c>
      <c r="Y287" s="91">
        <f t="shared" si="61"/>
        <v>-16364.460000000006</v>
      </c>
    </row>
    <row r="288" spans="1:25" s="50" customFormat="1" x14ac:dyDescent="0.25">
      <c r="A288" s="52" t="s">
        <v>2239</v>
      </c>
      <c r="B288" s="44" t="s">
        <v>408</v>
      </c>
      <c r="C288" s="62"/>
      <c r="D288" s="62"/>
      <c r="E288" s="87" t="s">
        <v>409</v>
      </c>
      <c r="F288" s="62"/>
      <c r="G288" s="60"/>
      <c r="H288" s="60"/>
      <c r="I288" s="66"/>
      <c r="J288" s="60"/>
      <c r="K288" s="66"/>
      <c r="L288" s="60"/>
      <c r="M288" s="60"/>
      <c r="N288" s="60"/>
      <c r="O288" s="60"/>
      <c r="P288" s="61">
        <f>P289</f>
        <v>76889.75</v>
      </c>
      <c r="Q288" s="57">
        <f t="shared" si="60"/>
        <v>1.9228036175363269E-2</v>
      </c>
      <c r="S288" s="60"/>
      <c r="T288" s="60"/>
      <c r="U288" s="60"/>
      <c r="V288" s="60"/>
      <c r="W288" s="60"/>
      <c r="X288" s="61">
        <v>93254.21</v>
      </c>
      <c r="Y288" s="91">
        <f t="shared" si="61"/>
        <v>-16364.460000000006</v>
      </c>
    </row>
    <row r="289" spans="1:25" s="50" customFormat="1" ht="48" x14ac:dyDescent="0.25">
      <c r="A289" s="52" t="s">
        <v>2240</v>
      </c>
      <c r="B289" s="48" t="s">
        <v>1585</v>
      </c>
      <c r="C289" s="47" t="s">
        <v>1586</v>
      </c>
      <c r="D289" s="47" t="s">
        <v>103</v>
      </c>
      <c r="E289" s="48" t="s">
        <v>1587</v>
      </c>
      <c r="F289" s="47" t="s">
        <v>1288</v>
      </c>
      <c r="G289" s="59">
        <v>5803</v>
      </c>
      <c r="H289" s="59">
        <v>5803</v>
      </c>
      <c r="I289" s="66">
        <v>0.88</v>
      </c>
      <c r="J289" s="59">
        <v>0.72</v>
      </c>
      <c r="K289" s="66">
        <v>15.19</v>
      </c>
      <c r="L289" s="59">
        <v>12.53</v>
      </c>
      <c r="M289" s="59">
        <f>L289+J289</f>
        <v>13.25</v>
      </c>
      <c r="N289" s="59">
        <f>TRUNC(J289*H289,2)</f>
        <v>4178.16</v>
      </c>
      <c r="O289" s="59">
        <f>TRUNC(L289*H289,2)</f>
        <v>72711.59</v>
      </c>
      <c r="P289" s="59">
        <f>TRUNC(((J289*H289)+(L289*H289)),2)</f>
        <v>76889.75</v>
      </c>
      <c r="Q289" s="58">
        <f t="shared" si="60"/>
        <v>1.9228036175363269E-2</v>
      </c>
      <c r="S289" s="59">
        <v>0.88</v>
      </c>
      <c r="T289" s="59">
        <v>15.19</v>
      </c>
      <c r="U289" s="59">
        <v>16.07</v>
      </c>
      <c r="V289" s="59">
        <v>5106.6400000000003</v>
      </c>
      <c r="W289" s="59">
        <v>88147.57</v>
      </c>
      <c r="X289" s="59">
        <v>93254.21</v>
      </c>
      <c r="Y289" s="91">
        <f t="shared" si="61"/>
        <v>-16364.460000000006</v>
      </c>
    </row>
    <row r="290" spans="1:25" s="50" customFormat="1" x14ac:dyDescent="0.25">
      <c r="A290" s="52" t="s">
        <v>2244</v>
      </c>
      <c r="B290" s="44" t="s">
        <v>2998</v>
      </c>
      <c r="C290" s="62"/>
      <c r="D290" s="62"/>
      <c r="E290" s="87" t="s">
        <v>170</v>
      </c>
      <c r="F290" s="62"/>
      <c r="G290" s="60"/>
      <c r="H290" s="60"/>
      <c r="I290" s="66"/>
      <c r="J290" s="60"/>
      <c r="K290" s="66"/>
      <c r="L290" s="60"/>
      <c r="M290" s="60"/>
      <c r="N290" s="60"/>
      <c r="O290" s="60"/>
      <c r="P290" s="61">
        <f>SUM(P291:P294)</f>
        <v>15505.66</v>
      </c>
      <c r="Q290" s="57">
        <f t="shared" si="60"/>
        <v>3.8775440341902948E-3</v>
      </c>
      <c r="S290" s="60"/>
      <c r="T290" s="60"/>
      <c r="U290" s="60"/>
      <c r="V290" s="60"/>
      <c r="W290" s="60"/>
      <c r="X290" s="61">
        <v>18797.169999999998</v>
      </c>
      <c r="Y290" s="91">
        <f t="shared" si="61"/>
        <v>-3291.5099999999984</v>
      </c>
    </row>
    <row r="291" spans="1:25" s="50" customFormat="1" ht="24" x14ac:dyDescent="0.25">
      <c r="A291" s="52" t="s">
        <v>2245</v>
      </c>
      <c r="B291" s="3" t="s">
        <v>410</v>
      </c>
      <c r="C291" s="46">
        <v>94442</v>
      </c>
      <c r="D291" s="46" t="s">
        <v>103</v>
      </c>
      <c r="E291" s="48" t="s">
        <v>1588</v>
      </c>
      <c r="F291" s="46" t="s">
        <v>11</v>
      </c>
      <c r="G291" s="59">
        <v>398.54</v>
      </c>
      <c r="H291" s="59">
        <v>398.54</v>
      </c>
      <c r="I291" s="66">
        <v>5.97</v>
      </c>
      <c r="J291" s="59">
        <v>4.92</v>
      </c>
      <c r="K291" s="66">
        <v>34.409999999999997</v>
      </c>
      <c r="L291" s="59">
        <v>28.39</v>
      </c>
      <c r="M291" s="59">
        <f>L291+J291</f>
        <v>33.31</v>
      </c>
      <c r="N291" s="59">
        <f>TRUNC(J291*H291,2)</f>
        <v>1960.81</v>
      </c>
      <c r="O291" s="59">
        <f>TRUNC(L291*H291,2)</f>
        <v>11314.55</v>
      </c>
      <c r="P291" s="59">
        <f>TRUNC(((J291*H291)+(L291*H291)),2)</f>
        <v>13275.36</v>
      </c>
      <c r="Q291" s="58">
        <f t="shared" si="60"/>
        <v>3.3198066363978361E-3</v>
      </c>
      <c r="S291" s="59">
        <v>5.97</v>
      </c>
      <c r="T291" s="59">
        <v>34.409999999999997</v>
      </c>
      <c r="U291" s="59">
        <v>40.380000000000003</v>
      </c>
      <c r="V291" s="59">
        <v>2379.2800000000002</v>
      </c>
      <c r="W291" s="59">
        <v>13713.76</v>
      </c>
      <c r="X291" s="59">
        <v>16093.04</v>
      </c>
      <c r="Y291" s="91">
        <f t="shared" si="61"/>
        <v>-2817.6800000000003</v>
      </c>
    </row>
    <row r="292" spans="1:25" s="50" customFormat="1" ht="36" x14ac:dyDescent="0.25">
      <c r="A292" s="52" t="s">
        <v>2246</v>
      </c>
      <c r="B292" s="48" t="s">
        <v>1589</v>
      </c>
      <c r="C292" s="47" t="s">
        <v>1590</v>
      </c>
      <c r="D292" s="47" t="s">
        <v>103</v>
      </c>
      <c r="E292" s="48" t="s">
        <v>1591</v>
      </c>
      <c r="F292" s="47" t="s">
        <v>289</v>
      </c>
      <c r="G292" s="59">
        <v>25.16</v>
      </c>
      <c r="H292" s="59">
        <v>25.16</v>
      </c>
      <c r="I292" s="66">
        <v>7.56</v>
      </c>
      <c r="J292" s="59">
        <v>6.23</v>
      </c>
      <c r="K292" s="66">
        <v>20.62</v>
      </c>
      <c r="L292" s="59">
        <v>17.010000000000002</v>
      </c>
      <c r="M292" s="59">
        <f>L292+J292</f>
        <v>23.240000000000002</v>
      </c>
      <c r="N292" s="59">
        <f>TRUNC(J292*H292,2)</f>
        <v>156.74</v>
      </c>
      <c r="O292" s="59">
        <f>TRUNC(L292*H292,2)</f>
        <v>427.97</v>
      </c>
      <c r="P292" s="59">
        <f>TRUNC(((J292*H292)+(L292*H292)),2)</f>
        <v>584.71</v>
      </c>
      <c r="Q292" s="58">
        <f t="shared" si="60"/>
        <v>1.4622007526486505E-4</v>
      </c>
      <c r="S292" s="59">
        <v>7.56</v>
      </c>
      <c r="T292" s="59">
        <v>20.62</v>
      </c>
      <c r="U292" s="59">
        <v>28.18</v>
      </c>
      <c r="V292" s="59">
        <v>190.2</v>
      </c>
      <c r="W292" s="59">
        <v>518.79999999999995</v>
      </c>
      <c r="X292" s="59">
        <v>709</v>
      </c>
      <c r="Y292" s="91">
        <f t="shared" si="61"/>
        <v>-124.28999999999996</v>
      </c>
    </row>
    <row r="293" spans="1:25" s="50" customFormat="1" x14ac:dyDescent="0.25">
      <c r="A293" s="52" t="s">
        <v>2247</v>
      </c>
      <c r="B293" s="3" t="s">
        <v>411</v>
      </c>
      <c r="C293" s="46">
        <v>160403</v>
      </c>
      <c r="D293" s="47" t="s">
        <v>1490</v>
      </c>
      <c r="E293" s="48" t="s">
        <v>412</v>
      </c>
      <c r="F293" s="46" t="s">
        <v>61</v>
      </c>
      <c r="G293" s="59">
        <v>28.14</v>
      </c>
      <c r="H293" s="59">
        <v>28.14</v>
      </c>
      <c r="I293" s="66">
        <v>10.79</v>
      </c>
      <c r="J293" s="59">
        <v>8.9</v>
      </c>
      <c r="K293" s="66">
        <v>10.74</v>
      </c>
      <c r="L293" s="59">
        <v>8.86</v>
      </c>
      <c r="M293" s="59">
        <f>L293+J293</f>
        <v>17.759999999999998</v>
      </c>
      <c r="N293" s="59">
        <f>TRUNC(J293*H293,2)</f>
        <v>250.44</v>
      </c>
      <c r="O293" s="59">
        <f>TRUNC(L293*H293,2)</f>
        <v>249.32</v>
      </c>
      <c r="P293" s="59">
        <f>TRUNC(((J293*H293)+(L293*H293)),2)</f>
        <v>499.76</v>
      </c>
      <c r="Q293" s="58">
        <f t="shared" si="60"/>
        <v>1.2497638968782636E-4</v>
      </c>
      <c r="S293" s="59">
        <v>10.79</v>
      </c>
      <c r="T293" s="59">
        <v>10.74</v>
      </c>
      <c r="U293" s="59">
        <v>21.53</v>
      </c>
      <c r="V293" s="59">
        <v>303.63</v>
      </c>
      <c r="W293" s="59">
        <v>302.22000000000003</v>
      </c>
      <c r="X293" s="59">
        <v>605.85</v>
      </c>
      <c r="Y293" s="91">
        <f t="shared" si="61"/>
        <v>-106.09000000000003</v>
      </c>
    </row>
    <row r="294" spans="1:25" s="50" customFormat="1" x14ac:dyDescent="0.25">
      <c r="A294" s="52" t="s">
        <v>2248</v>
      </c>
      <c r="B294" s="3" t="s">
        <v>413</v>
      </c>
      <c r="C294" s="46">
        <v>160404</v>
      </c>
      <c r="D294" s="47" t="s">
        <v>1490</v>
      </c>
      <c r="E294" s="48" t="s">
        <v>414</v>
      </c>
      <c r="F294" s="46" t="s">
        <v>289</v>
      </c>
      <c r="G294" s="59">
        <v>100.6</v>
      </c>
      <c r="H294" s="59">
        <v>100.6</v>
      </c>
      <c r="I294" s="66">
        <v>13.31</v>
      </c>
      <c r="J294" s="59">
        <v>10.98</v>
      </c>
      <c r="K294" s="66">
        <v>0.5</v>
      </c>
      <c r="L294" s="59">
        <v>0.41</v>
      </c>
      <c r="M294" s="59">
        <f>L294+J294</f>
        <v>11.39</v>
      </c>
      <c r="N294" s="59">
        <f>TRUNC(J294*H294,2)</f>
        <v>1104.58</v>
      </c>
      <c r="O294" s="59">
        <f>TRUNC(L294*H294,2)</f>
        <v>41.24</v>
      </c>
      <c r="P294" s="59">
        <f>TRUNC(((J294*H294)+(L294*H294)),2)</f>
        <v>1145.83</v>
      </c>
      <c r="Q294" s="58">
        <f t="shared" si="60"/>
        <v>2.8654093283976724E-4</v>
      </c>
      <c r="S294" s="59">
        <v>13.31</v>
      </c>
      <c r="T294" s="59">
        <v>0.5</v>
      </c>
      <c r="U294" s="59">
        <v>13.81</v>
      </c>
      <c r="V294" s="59">
        <v>1338.98</v>
      </c>
      <c r="W294" s="59">
        <v>50.3</v>
      </c>
      <c r="X294" s="59">
        <v>1389.28</v>
      </c>
      <c r="Y294" s="91">
        <f t="shared" si="61"/>
        <v>-243.45000000000005</v>
      </c>
    </row>
    <row r="295" spans="1:25" s="50" customFormat="1" x14ac:dyDescent="0.25">
      <c r="A295" s="52" t="s">
        <v>2249</v>
      </c>
      <c r="B295" s="44" t="s">
        <v>3042</v>
      </c>
      <c r="C295" s="62"/>
      <c r="D295" s="62"/>
      <c r="E295" s="87" t="s">
        <v>233</v>
      </c>
      <c r="F295" s="62"/>
      <c r="G295" s="60"/>
      <c r="H295" s="60"/>
      <c r="I295" s="66"/>
      <c r="J295" s="60"/>
      <c r="K295" s="66"/>
      <c r="L295" s="60"/>
      <c r="M295" s="60"/>
      <c r="N295" s="60"/>
      <c r="O295" s="60"/>
      <c r="P295" s="61">
        <f>SUM(P296:P306)</f>
        <v>23248.9</v>
      </c>
      <c r="Q295" s="57">
        <f t="shared" si="60"/>
        <v>5.8139178529960514E-3</v>
      </c>
      <c r="S295" s="60"/>
      <c r="T295" s="60"/>
      <c r="U295" s="60"/>
      <c r="V295" s="60"/>
      <c r="W295" s="60"/>
      <c r="X295" s="61">
        <v>28171.09</v>
      </c>
      <c r="Y295" s="91">
        <f t="shared" si="61"/>
        <v>-4922.1899999999987</v>
      </c>
    </row>
    <row r="296" spans="1:25" s="50" customFormat="1" x14ac:dyDescent="0.25">
      <c r="A296" s="52" t="s">
        <v>2250</v>
      </c>
      <c r="B296" s="3" t="s">
        <v>415</v>
      </c>
      <c r="C296" s="46">
        <v>180404</v>
      </c>
      <c r="D296" s="47" t="s">
        <v>1490</v>
      </c>
      <c r="E296" s="48" t="s">
        <v>235</v>
      </c>
      <c r="F296" s="46" t="s">
        <v>11</v>
      </c>
      <c r="G296" s="59">
        <v>3.15</v>
      </c>
      <c r="H296" s="59">
        <v>3.15</v>
      </c>
      <c r="I296" s="66">
        <v>48.85</v>
      </c>
      <c r="J296" s="59">
        <v>40.31</v>
      </c>
      <c r="K296" s="66">
        <v>381.93</v>
      </c>
      <c r="L296" s="59">
        <v>315.2</v>
      </c>
      <c r="M296" s="59">
        <f t="shared" ref="M296:M306" si="66">L296+J296</f>
        <v>355.51</v>
      </c>
      <c r="N296" s="59">
        <f t="shared" ref="N296:N306" si="67">TRUNC(J296*H296,2)</f>
        <v>126.97</v>
      </c>
      <c r="O296" s="59">
        <f t="shared" ref="O296:O306" si="68">TRUNC(L296*H296,2)</f>
        <v>992.88</v>
      </c>
      <c r="P296" s="59">
        <f t="shared" ref="P296:P306" si="69">TRUNC(((J296*H296)+(L296*H296)),2)</f>
        <v>1119.8499999999999</v>
      </c>
      <c r="Q296" s="58">
        <f t="shared" si="60"/>
        <v>2.8004404112356399E-4</v>
      </c>
      <c r="S296" s="59">
        <v>48.85</v>
      </c>
      <c r="T296" s="59">
        <v>381.93</v>
      </c>
      <c r="U296" s="59">
        <v>430.78</v>
      </c>
      <c r="V296" s="59">
        <v>153.87</v>
      </c>
      <c r="W296" s="59">
        <v>1203.08</v>
      </c>
      <c r="X296" s="59">
        <v>1356.95</v>
      </c>
      <c r="Y296" s="91">
        <f t="shared" si="61"/>
        <v>-237.10000000000014</v>
      </c>
    </row>
    <row r="297" spans="1:25" s="50" customFormat="1" x14ac:dyDescent="0.25">
      <c r="A297" s="52" t="s">
        <v>2251</v>
      </c>
      <c r="B297" s="3" t="s">
        <v>416</v>
      </c>
      <c r="C297" s="46">
        <v>180208</v>
      </c>
      <c r="D297" s="47" t="s">
        <v>1490</v>
      </c>
      <c r="E297" s="48" t="s">
        <v>417</v>
      </c>
      <c r="F297" s="46" t="s">
        <v>11</v>
      </c>
      <c r="G297" s="59">
        <v>3.15</v>
      </c>
      <c r="H297" s="59">
        <v>3.15</v>
      </c>
      <c r="I297" s="66">
        <v>38.69</v>
      </c>
      <c r="J297" s="59">
        <v>31.93</v>
      </c>
      <c r="K297" s="66">
        <v>233.46</v>
      </c>
      <c r="L297" s="59">
        <v>192.67</v>
      </c>
      <c r="M297" s="59">
        <f t="shared" si="66"/>
        <v>224.6</v>
      </c>
      <c r="N297" s="59">
        <f t="shared" si="67"/>
        <v>100.57</v>
      </c>
      <c r="O297" s="59">
        <f t="shared" si="68"/>
        <v>606.91</v>
      </c>
      <c r="P297" s="59">
        <f t="shared" si="69"/>
        <v>707.49</v>
      </c>
      <c r="Q297" s="58">
        <f t="shared" si="60"/>
        <v>1.7692401540787633E-4</v>
      </c>
      <c r="S297" s="59">
        <v>38.69</v>
      </c>
      <c r="T297" s="59">
        <v>233.46</v>
      </c>
      <c r="U297" s="59">
        <v>272.14999999999998</v>
      </c>
      <c r="V297" s="59">
        <v>121.87</v>
      </c>
      <c r="W297" s="59">
        <v>735.4</v>
      </c>
      <c r="X297" s="59">
        <v>857.27</v>
      </c>
      <c r="Y297" s="91">
        <f t="shared" si="61"/>
        <v>-149.77999999999997</v>
      </c>
    </row>
    <row r="298" spans="1:25" s="50" customFormat="1" x14ac:dyDescent="0.25">
      <c r="A298" s="52" t="s">
        <v>2252</v>
      </c>
      <c r="B298" s="3" t="s">
        <v>418</v>
      </c>
      <c r="C298" s="46">
        <v>180401</v>
      </c>
      <c r="D298" s="47" t="s">
        <v>1490</v>
      </c>
      <c r="E298" s="48" t="s">
        <v>237</v>
      </c>
      <c r="F298" s="46" t="s">
        <v>11</v>
      </c>
      <c r="G298" s="59">
        <v>3.82</v>
      </c>
      <c r="H298" s="59">
        <v>3.82</v>
      </c>
      <c r="I298" s="66">
        <v>48.85</v>
      </c>
      <c r="J298" s="59">
        <v>40.31</v>
      </c>
      <c r="K298" s="66">
        <v>231.86</v>
      </c>
      <c r="L298" s="59">
        <v>191.35</v>
      </c>
      <c r="M298" s="59">
        <f t="shared" si="66"/>
        <v>231.66</v>
      </c>
      <c r="N298" s="59">
        <f t="shared" si="67"/>
        <v>153.97999999999999</v>
      </c>
      <c r="O298" s="59">
        <f t="shared" si="68"/>
        <v>730.95</v>
      </c>
      <c r="P298" s="59">
        <f t="shared" si="69"/>
        <v>884.94</v>
      </c>
      <c r="Q298" s="58">
        <f t="shared" si="60"/>
        <v>2.21299436310119E-4</v>
      </c>
      <c r="S298" s="59">
        <v>48.85</v>
      </c>
      <c r="T298" s="59">
        <v>231.86</v>
      </c>
      <c r="U298" s="59">
        <v>280.70999999999998</v>
      </c>
      <c r="V298" s="59">
        <v>186.6</v>
      </c>
      <c r="W298" s="59">
        <v>885.71</v>
      </c>
      <c r="X298" s="59">
        <v>1072.31</v>
      </c>
      <c r="Y298" s="91">
        <f t="shared" si="61"/>
        <v>-187.36999999999989</v>
      </c>
    </row>
    <row r="299" spans="1:25" s="50" customFormat="1" x14ac:dyDescent="0.25">
      <c r="A299" s="52" t="s">
        <v>2253</v>
      </c>
      <c r="B299" s="3" t="s">
        <v>419</v>
      </c>
      <c r="C299" s="46">
        <v>180303</v>
      </c>
      <c r="D299" s="47" t="s">
        <v>1490</v>
      </c>
      <c r="E299" s="48" t="s">
        <v>420</v>
      </c>
      <c r="F299" s="46" t="s">
        <v>11</v>
      </c>
      <c r="G299" s="59">
        <v>2.64</v>
      </c>
      <c r="H299" s="59">
        <v>2.64</v>
      </c>
      <c r="I299" s="66">
        <v>58.35</v>
      </c>
      <c r="J299" s="59">
        <v>48.15</v>
      </c>
      <c r="K299" s="66">
        <v>266.42</v>
      </c>
      <c r="L299" s="59">
        <v>219.87</v>
      </c>
      <c r="M299" s="59">
        <f t="shared" si="66"/>
        <v>268.02</v>
      </c>
      <c r="N299" s="59">
        <f t="shared" si="67"/>
        <v>127.11</v>
      </c>
      <c r="O299" s="59">
        <f t="shared" si="68"/>
        <v>580.45000000000005</v>
      </c>
      <c r="P299" s="59">
        <f t="shared" si="69"/>
        <v>707.57</v>
      </c>
      <c r="Q299" s="58">
        <f t="shared" si="60"/>
        <v>1.7694402123302245E-4</v>
      </c>
      <c r="S299" s="59">
        <v>58.35</v>
      </c>
      <c r="T299" s="59">
        <v>266.42</v>
      </c>
      <c r="U299" s="59">
        <v>324.77</v>
      </c>
      <c r="V299" s="59">
        <v>154.04</v>
      </c>
      <c r="W299" s="59">
        <v>703.35</v>
      </c>
      <c r="X299" s="59">
        <v>857.39</v>
      </c>
      <c r="Y299" s="91">
        <f t="shared" si="61"/>
        <v>-149.81999999999994</v>
      </c>
    </row>
    <row r="300" spans="1:25" s="50" customFormat="1" x14ac:dyDescent="0.25">
      <c r="A300" s="52" t="s">
        <v>2254</v>
      </c>
      <c r="B300" s="3" t="s">
        <v>421</v>
      </c>
      <c r="C300" s="46">
        <v>180505</v>
      </c>
      <c r="D300" s="47" t="s">
        <v>1490</v>
      </c>
      <c r="E300" s="48" t="s">
        <v>422</v>
      </c>
      <c r="F300" s="46" t="s">
        <v>11</v>
      </c>
      <c r="G300" s="59">
        <v>6.84</v>
      </c>
      <c r="H300" s="59">
        <v>6.84</v>
      </c>
      <c r="I300" s="66">
        <v>45.7</v>
      </c>
      <c r="J300" s="59">
        <v>37.71</v>
      </c>
      <c r="K300" s="66">
        <v>554.66999999999996</v>
      </c>
      <c r="L300" s="59">
        <v>457.76</v>
      </c>
      <c r="M300" s="59">
        <f t="shared" si="66"/>
        <v>495.46999999999997</v>
      </c>
      <c r="N300" s="59">
        <f t="shared" si="67"/>
        <v>257.93</v>
      </c>
      <c r="O300" s="59">
        <f t="shared" si="68"/>
        <v>3131.07</v>
      </c>
      <c r="P300" s="59">
        <f t="shared" si="69"/>
        <v>3389.01</v>
      </c>
      <c r="Q300" s="58">
        <f t="shared" si="60"/>
        <v>8.4749926848075167E-4</v>
      </c>
      <c r="S300" s="59">
        <v>45.7</v>
      </c>
      <c r="T300" s="59">
        <v>554.66999999999996</v>
      </c>
      <c r="U300" s="59">
        <v>600.37</v>
      </c>
      <c r="V300" s="59">
        <v>312.58</v>
      </c>
      <c r="W300" s="59">
        <v>3793.95</v>
      </c>
      <c r="X300" s="59">
        <v>4106.53</v>
      </c>
      <c r="Y300" s="91">
        <f t="shared" si="61"/>
        <v>-717.51999999999953</v>
      </c>
    </row>
    <row r="301" spans="1:25" s="50" customFormat="1" ht="24" x14ac:dyDescent="0.25">
      <c r="A301" s="52" t="s">
        <v>2255</v>
      </c>
      <c r="B301" s="3" t="s">
        <v>423</v>
      </c>
      <c r="C301" s="46">
        <v>180280</v>
      </c>
      <c r="D301" s="47" t="s">
        <v>1490</v>
      </c>
      <c r="E301" s="48" t="s">
        <v>1592</v>
      </c>
      <c r="F301" s="46" t="s">
        <v>11</v>
      </c>
      <c r="G301" s="59">
        <v>2.16</v>
      </c>
      <c r="H301" s="59">
        <v>2.16</v>
      </c>
      <c r="I301" s="66">
        <v>46.23</v>
      </c>
      <c r="J301" s="59">
        <v>38.15</v>
      </c>
      <c r="K301" s="66">
        <v>412.7</v>
      </c>
      <c r="L301" s="59">
        <v>340.6</v>
      </c>
      <c r="M301" s="59">
        <f t="shared" si="66"/>
        <v>378.75</v>
      </c>
      <c r="N301" s="59">
        <f t="shared" si="67"/>
        <v>82.4</v>
      </c>
      <c r="O301" s="59">
        <f t="shared" si="68"/>
        <v>735.69</v>
      </c>
      <c r="P301" s="59">
        <f t="shared" si="69"/>
        <v>818.1</v>
      </c>
      <c r="Q301" s="58">
        <f t="shared" si="60"/>
        <v>2.0458456940053375E-4</v>
      </c>
      <c r="S301" s="59">
        <v>46.23</v>
      </c>
      <c r="T301" s="59">
        <v>412.7</v>
      </c>
      <c r="U301" s="59">
        <v>458.93</v>
      </c>
      <c r="V301" s="59">
        <v>99.85</v>
      </c>
      <c r="W301" s="59">
        <v>891.43</v>
      </c>
      <c r="X301" s="59">
        <v>991.28</v>
      </c>
      <c r="Y301" s="91">
        <f t="shared" si="61"/>
        <v>-173.17999999999995</v>
      </c>
    </row>
    <row r="302" spans="1:25" s="50" customFormat="1" x14ac:dyDescent="0.25">
      <c r="A302" s="52" t="s">
        <v>2256</v>
      </c>
      <c r="B302" s="3" t="s">
        <v>424</v>
      </c>
      <c r="C302" s="46">
        <v>180501</v>
      </c>
      <c r="D302" s="47" t="s">
        <v>1490</v>
      </c>
      <c r="E302" s="48" t="s">
        <v>239</v>
      </c>
      <c r="F302" s="46" t="s">
        <v>11</v>
      </c>
      <c r="G302" s="59">
        <v>3.36</v>
      </c>
      <c r="H302" s="59">
        <v>3.36</v>
      </c>
      <c r="I302" s="66">
        <v>45.7</v>
      </c>
      <c r="J302" s="59">
        <v>37.71</v>
      </c>
      <c r="K302" s="66">
        <v>688.77</v>
      </c>
      <c r="L302" s="59">
        <v>568.44000000000005</v>
      </c>
      <c r="M302" s="59">
        <f t="shared" si="66"/>
        <v>606.15000000000009</v>
      </c>
      <c r="N302" s="59">
        <f t="shared" si="67"/>
        <v>126.7</v>
      </c>
      <c r="O302" s="59">
        <f t="shared" si="68"/>
        <v>1909.95</v>
      </c>
      <c r="P302" s="59">
        <f t="shared" si="69"/>
        <v>2036.66</v>
      </c>
      <c r="Q302" s="58">
        <f t="shared" si="60"/>
        <v>5.0931329802626952E-4</v>
      </c>
      <c r="S302" s="59">
        <v>45.7</v>
      </c>
      <c r="T302" s="59">
        <v>688.77</v>
      </c>
      <c r="U302" s="59">
        <v>734.47</v>
      </c>
      <c r="V302" s="59">
        <v>153.55000000000001</v>
      </c>
      <c r="W302" s="59">
        <v>2314.2600000000002</v>
      </c>
      <c r="X302" s="59">
        <v>2467.81</v>
      </c>
      <c r="Y302" s="91">
        <f t="shared" si="61"/>
        <v>-431.14999999999986</v>
      </c>
    </row>
    <row r="303" spans="1:25" s="50" customFormat="1" x14ac:dyDescent="0.25">
      <c r="A303" s="52" t="s">
        <v>2257</v>
      </c>
      <c r="B303" s="3" t="s">
        <v>425</v>
      </c>
      <c r="C303" s="46">
        <v>180503</v>
      </c>
      <c r="D303" s="47" t="s">
        <v>1490</v>
      </c>
      <c r="E303" s="48" t="s">
        <v>426</v>
      </c>
      <c r="F303" s="46" t="s">
        <v>11</v>
      </c>
      <c r="G303" s="59">
        <v>3.36</v>
      </c>
      <c r="H303" s="59">
        <v>3.36</v>
      </c>
      <c r="I303" s="66">
        <v>45.7</v>
      </c>
      <c r="J303" s="59">
        <v>37.71</v>
      </c>
      <c r="K303" s="66">
        <v>539.51</v>
      </c>
      <c r="L303" s="59">
        <v>445.25</v>
      </c>
      <c r="M303" s="59">
        <f t="shared" si="66"/>
        <v>482.96</v>
      </c>
      <c r="N303" s="59">
        <f t="shared" si="67"/>
        <v>126.7</v>
      </c>
      <c r="O303" s="59">
        <f t="shared" si="68"/>
        <v>1496.04</v>
      </c>
      <c r="P303" s="59">
        <f t="shared" si="69"/>
        <v>1622.74</v>
      </c>
      <c r="Q303" s="58">
        <f t="shared" si="60"/>
        <v>4.0580315872023242E-4</v>
      </c>
      <c r="S303" s="59">
        <v>45.7</v>
      </c>
      <c r="T303" s="59">
        <v>539.51</v>
      </c>
      <c r="U303" s="59">
        <v>585.21</v>
      </c>
      <c r="V303" s="59">
        <v>153.55000000000001</v>
      </c>
      <c r="W303" s="59">
        <v>1812.75</v>
      </c>
      <c r="X303" s="59">
        <v>1966.3</v>
      </c>
      <c r="Y303" s="91">
        <f t="shared" si="61"/>
        <v>-343.55999999999995</v>
      </c>
    </row>
    <row r="304" spans="1:25" s="50" customFormat="1" x14ac:dyDescent="0.25">
      <c r="A304" s="52" t="s">
        <v>2258</v>
      </c>
      <c r="B304" s="3" t="s">
        <v>427</v>
      </c>
      <c r="C304" s="46">
        <v>180504</v>
      </c>
      <c r="D304" s="47" t="s">
        <v>1490</v>
      </c>
      <c r="E304" s="48" t="s">
        <v>428</v>
      </c>
      <c r="F304" s="46" t="s">
        <v>11</v>
      </c>
      <c r="G304" s="59">
        <v>4.41</v>
      </c>
      <c r="H304" s="59">
        <v>4.41</v>
      </c>
      <c r="I304" s="66">
        <v>45.7</v>
      </c>
      <c r="J304" s="59">
        <v>37.71</v>
      </c>
      <c r="K304" s="66">
        <v>617.69000000000005</v>
      </c>
      <c r="L304" s="59">
        <v>509.77</v>
      </c>
      <c r="M304" s="59">
        <f t="shared" si="66"/>
        <v>547.48</v>
      </c>
      <c r="N304" s="59">
        <f t="shared" si="67"/>
        <v>166.3</v>
      </c>
      <c r="O304" s="59">
        <f t="shared" si="68"/>
        <v>2248.08</v>
      </c>
      <c r="P304" s="59">
        <f t="shared" si="69"/>
        <v>2414.38</v>
      </c>
      <c r="Q304" s="58">
        <f t="shared" si="60"/>
        <v>6.0377080145368619E-4</v>
      </c>
      <c r="S304" s="59">
        <v>45.7</v>
      </c>
      <c r="T304" s="59">
        <v>617.69000000000005</v>
      </c>
      <c r="U304" s="59">
        <v>663.39</v>
      </c>
      <c r="V304" s="59">
        <v>201.53</v>
      </c>
      <c r="W304" s="59">
        <v>2724.01</v>
      </c>
      <c r="X304" s="59">
        <v>2925.54</v>
      </c>
      <c r="Y304" s="91">
        <f t="shared" si="61"/>
        <v>-511.15999999999985</v>
      </c>
    </row>
    <row r="305" spans="1:25" s="50" customFormat="1" x14ac:dyDescent="0.25">
      <c r="A305" s="52" t="s">
        <v>2259</v>
      </c>
      <c r="B305" s="3" t="s">
        <v>429</v>
      </c>
      <c r="C305" s="46">
        <v>180515</v>
      </c>
      <c r="D305" s="47" t="s">
        <v>1490</v>
      </c>
      <c r="E305" s="48" t="s">
        <v>430</v>
      </c>
      <c r="F305" s="46" t="s">
        <v>11</v>
      </c>
      <c r="G305" s="59">
        <v>5.04</v>
      </c>
      <c r="H305" s="59">
        <v>5.04</v>
      </c>
      <c r="I305" s="66">
        <v>45.7</v>
      </c>
      <c r="J305" s="59">
        <v>37.71</v>
      </c>
      <c r="K305" s="66">
        <v>484.77</v>
      </c>
      <c r="L305" s="59">
        <v>400.08</v>
      </c>
      <c r="M305" s="59">
        <f t="shared" si="66"/>
        <v>437.78999999999996</v>
      </c>
      <c r="N305" s="59">
        <f t="shared" si="67"/>
        <v>190.05</v>
      </c>
      <c r="O305" s="59">
        <f t="shared" si="68"/>
        <v>2016.4</v>
      </c>
      <c r="P305" s="59">
        <f t="shared" si="69"/>
        <v>2206.46</v>
      </c>
      <c r="Q305" s="58">
        <f t="shared" si="60"/>
        <v>5.5177566189891416E-4</v>
      </c>
      <c r="S305" s="59">
        <v>45.7</v>
      </c>
      <c r="T305" s="59">
        <v>484.77</v>
      </c>
      <c r="U305" s="59">
        <v>530.47</v>
      </c>
      <c r="V305" s="59">
        <v>230.32</v>
      </c>
      <c r="W305" s="59">
        <v>2443.2399999999998</v>
      </c>
      <c r="X305" s="59">
        <v>2673.56</v>
      </c>
      <c r="Y305" s="91">
        <f t="shared" si="61"/>
        <v>-467.09999999999991</v>
      </c>
    </row>
    <row r="306" spans="1:25" s="50" customFormat="1" ht="24" x14ac:dyDescent="0.25">
      <c r="A306" s="52" t="s">
        <v>2260</v>
      </c>
      <c r="B306" s="3" t="s">
        <v>431</v>
      </c>
      <c r="C306" s="46">
        <v>180406</v>
      </c>
      <c r="D306" s="47" t="s">
        <v>1490</v>
      </c>
      <c r="E306" s="48" t="s">
        <v>1593</v>
      </c>
      <c r="F306" s="46" t="s">
        <v>11</v>
      </c>
      <c r="G306" s="59">
        <v>21.42</v>
      </c>
      <c r="H306" s="59">
        <v>21.42</v>
      </c>
      <c r="I306" s="66">
        <v>45.7</v>
      </c>
      <c r="J306" s="59">
        <v>37.71</v>
      </c>
      <c r="K306" s="66">
        <v>369.62</v>
      </c>
      <c r="L306" s="59">
        <v>305.04000000000002</v>
      </c>
      <c r="M306" s="59">
        <f t="shared" si="66"/>
        <v>342.75</v>
      </c>
      <c r="N306" s="59">
        <f t="shared" si="67"/>
        <v>807.74</v>
      </c>
      <c r="O306" s="59">
        <f t="shared" si="68"/>
        <v>6533.95</v>
      </c>
      <c r="P306" s="59">
        <f t="shared" si="69"/>
        <v>7341.7</v>
      </c>
      <c r="Q306" s="58">
        <f t="shared" si="60"/>
        <v>1.8359595809410813E-3</v>
      </c>
      <c r="S306" s="59">
        <v>45.7</v>
      </c>
      <c r="T306" s="59">
        <v>369.62</v>
      </c>
      <c r="U306" s="59">
        <v>415.32</v>
      </c>
      <c r="V306" s="59">
        <v>978.89</v>
      </c>
      <c r="W306" s="59">
        <v>7917.26</v>
      </c>
      <c r="X306" s="59">
        <v>8896.15</v>
      </c>
      <c r="Y306" s="91">
        <f t="shared" si="61"/>
        <v>-1554.4499999999998</v>
      </c>
    </row>
    <row r="307" spans="1:25" s="50" customFormat="1" x14ac:dyDescent="0.25">
      <c r="A307" s="52" t="s">
        <v>2261</v>
      </c>
      <c r="B307" s="44" t="s">
        <v>2999</v>
      </c>
      <c r="C307" s="62"/>
      <c r="D307" s="62"/>
      <c r="E307" s="87" t="s">
        <v>246</v>
      </c>
      <c r="F307" s="62"/>
      <c r="G307" s="60"/>
      <c r="H307" s="60"/>
      <c r="I307" s="66"/>
      <c r="J307" s="60"/>
      <c r="K307" s="66"/>
      <c r="L307" s="60"/>
      <c r="M307" s="60"/>
      <c r="N307" s="60"/>
      <c r="O307" s="60"/>
      <c r="P307" s="61">
        <f>SUM(P308:P309)</f>
        <v>2268.91</v>
      </c>
      <c r="Q307" s="57">
        <f t="shared" si="60"/>
        <v>5.6739270915360596E-4</v>
      </c>
      <c r="S307" s="60"/>
      <c r="T307" s="60"/>
      <c r="U307" s="60"/>
      <c r="V307" s="60"/>
      <c r="W307" s="60"/>
      <c r="X307" s="61">
        <v>2749.32</v>
      </c>
      <c r="Y307" s="91">
        <f t="shared" si="61"/>
        <v>-480.41000000000031</v>
      </c>
    </row>
    <row r="308" spans="1:25" s="50" customFormat="1" x14ac:dyDescent="0.25">
      <c r="A308" s="52" t="s">
        <v>2262</v>
      </c>
      <c r="B308" s="3" t="s">
        <v>432</v>
      </c>
      <c r="C308" s="46">
        <v>190102</v>
      </c>
      <c r="D308" s="46" t="s">
        <v>1490</v>
      </c>
      <c r="E308" s="48" t="s">
        <v>248</v>
      </c>
      <c r="F308" s="46" t="s">
        <v>11</v>
      </c>
      <c r="G308" s="59">
        <v>9.61</v>
      </c>
      <c r="H308" s="59">
        <v>9.61</v>
      </c>
      <c r="I308" s="66">
        <v>0</v>
      </c>
      <c r="J308" s="59">
        <v>0</v>
      </c>
      <c r="K308" s="66">
        <v>204.07</v>
      </c>
      <c r="L308" s="59">
        <v>168.41</v>
      </c>
      <c r="M308" s="59">
        <f>L308+J308</f>
        <v>168.41</v>
      </c>
      <c r="N308" s="59">
        <f>TRUNC(J308*H308,2)</f>
        <v>0</v>
      </c>
      <c r="O308" s="59">
        <f>TRUNC(L308*H308,2)</f>
        <v>1618.42</v>
      </c>
      <c r="P308" s="59">
        <f>TRUNC(((J308*H308)+(L308*H308)),2)</f>
        <v>1618.42</v>
      </c>
      <c r="Q308" s="58">
        <f t="shared" si="60"/>
        <v>4.047228441623418E-4</v>
      </c>
      <c r="S308" s="59">
        <v>0</v>
      </c>
      <c r="T308" s="59">
        <v>204.07</v>
      </c>
      <c r="U308" s="59">
        <v>204.07</v>
      </c>
      <c r="V308" s="59">
        <v>0</v>
      </c>
      <c r="W308" s="59">
        <v>1961.11</v>
      </c>
      <c r="X308" s="59">
        <v>1961.11</v>
      </c>
      <c r="Y308" s="91">
        <f t="shared" si="61"/>
        <v>-342.68999999999983</v>
      </c>
    </row>
    <row r="309" spans="1:25" s="50" customFormat="1" x14ac:dyDescent="0.25">
      <c r="A309" s="52" t="s">
        <v>2263</v>
      </c>
      <c r="B309" s="3" t="s">
        <v>433</v>
      </c>
      <c r="C309" s="46">
        <v>190105</v>
      </c>
      <c r="D309" s="47" t="s">
        <v>1490</v>
      </c>
      <c r="E309" s="48" t="s">
        <v>434</v>
      </c>
      <c r="F309" s="46" t="s">
        <v>11</v>
      </c>
      <c r="G309" s="59">
        <v>4.2</v>
      </c>
      <c r="H309" s="59">
        <v>4.2</v>
      </c>
      <c r="I309" s="66">
        <v>0</v>
      </c>
      <c r="J309" s="59">
        <v>0</v>
      </c>
      <c r="K309" s="66">
        <v>187.67</v>
      </c>
      <c r="L309" s="59">
        <v>154.88</v>
      </c>
      <c r="M309" s="59">
        <f>L309+J309</f>
        <v>154.88</v>
      </c>
      <c r="N309" s="59">
        <f>TRUNC(J309*H309,2)</f>
        <v>0</v>
      </c>
      <c r="O309" s="59">
        <f>TRUNC(L309*H309,2)</f>
        <v>650.49</v>
      </c>
      <c r="P309" s="59">
        <f>TRUNC(((J309*H309)+(L309*H309)),2)</f>
        <v>650.49</v>
      </c>
      <c r="Q309" s="58">
        <f t="shared" si="60"/>
        <v>1.6266986499126416E-4</v>
      </c>
      <c r="S309" s="59">
        <v>0</v>
      </c>
      <c r="T309" s="59">
        <v>187.67</v>
      </c>
      <c r="U309" s="59">
        <v>187.67</v>
      </c>
      <c r="V309" s="59">
        <v>0</v>
      </c>
      <c r="W309" s="59">
        <v>788.21</v>
      </c>
      <c r="X309" s="59">
        <v>788.21</v>
      </c>
      <c r="Y309" s="91">
        <f t="shared" si="61"/>
        <v>-137.72000000000003</v>
      </c>
    </row>
    <row r="310" spans="1:25" s="50" customFormat="1" x14ac:dyDescent="0.25">
      <c r="A310" s="52" t="s">
        <v>2264</v>
      </c>
      <c r="B310" s="44" t="s">
        <v>3000</v>
      </c>
      <c r="C310" s="62"/>
      <c r="D310" s="62"/>
      <c r="E310" s="87" t="s">
        <v>62</v>
      </c>
      <c r="F310" s="62"/>
      <c r="G310" s="60"/>
      <c r="H310" s="60"/>
      <c r="I310" s="66"/>
      <c r="J310" s="60"/>
      <c r="K310" s="66"/>
      <c r="L310" s="60"/>
      <c r="M310" s="60"/>
      <c r="N310" s="60"/>
      <c r="O310" s="60"/>
      <c r="P310" s="61">
        <f>SUM(P311:P314)</f>
        <v>25104.82</v>
      </c>
      <c r="Q310" s="57">
        <f t="shared" si="60"/>
        <v>6.2780329905609434E-3</v>
      </c>
      <c r="S310" s="60"/>
      <c r="T310" s="60"/>
      <c r="U310" s="60"/>
      <c r="V310" s="60"/>
      <c r="W310" s="60"/>
      <c r="X310" s="61">
        <v>30435.84</v>
      </c>
      <c r="Y310" s="91">
        <f t="shared" si="61"/>
        <v>-5331.02</v>
      </c>
    </row>
    <row r="311" spans="1:25" s="50" customFormat="1" x14ac:dyDescent="0.25">
      <c r="A311" s="52" t="s">
        <v>2265</v>
      </c>
      <c r="B311" s="3" t="s">
        <v>435</v>
      </c>
      <c r="C311" s="46">
        <v>200101</v>
      </c>
      <c r="D311" s="47" t="s">
        <v>1490</v>
      </c>
      <c r="E311" s="48" t="s">
        <v>66</v>
      </c>
      <c r="F311" s="46" t="s">
        <v>11</v>
      </c>
      <c r="G311" s="59">
        <v>506.85</v>
      </c>
      <c r="H311" s="59">
        <v>506.85</v>
      </c>
      <c r="I311" s="66">
        <v>3.45</v>
      </c>
      <c r="J311" s="59">
        <v>2.84</v>
      </c>
      <c r="K311" s="66">
        <v>2.33</v>
      </c>
      <c r="L311" s="59">
        <v>1.92</v>
      </c>
      <c r="M311" s="59">
        <f>L311+J311</f>
        <v>4.76</v>
      </c>
      <c r="N311" s="59">
        <f>TRUNC(J311*H311,2)</f>
        <v>1439.45</v>
      </c>
      <c r="O311" s="59">
        <f>TRUNC(L311*H311,2)</f>
        <v>973.15</v>
      </c>
      <c r="P311" s="59">
        <f>TRUNC(((J311*H311)+(L311*H311)),2)</f>
        <v>2412.6</v>
      </c>
      <c r="Q311" s="58">
        <f t="shared" si="60"/>
        <v>6.0332567184418493E-4</v>
      </c>
      <c r="S311" s="59">
        <v>3.45</v>
      </c>
      <c r="T311" s="59">
        <v>2.33</v>
      </c>
      <c r="U311" s="59">
        <v>5.78</v>
      </c>
      <c r="V311" s="59">
        <v>1748.63</v>
      </c>
      <c r="W311" s="59">
        <v>1180.96</v>
      </c>
      <c r="X311" s="59">
        <v>2929.59</v>
      </c>
      <c r="Y311" s="91">
        <f t="shared" si="61"/>
        <v>-516.99000000000024</v>
      </c>
    </row>
    <row r="312" spans="1:25" s="50" customFormat="1" ht="36" x14ac:dyDescent="0.25">
      <c r="A312" s="52" t="s">
        <v>2266</v>
      </c>
      <c r="B312" s="48" t="s">
        <v>1594</v>
      </c>
      <c r="C312" s="47" t="s">
        <v>1504</v>
      </c>
      <c r="D312" s="47" t="s">
        <v>103</v>
      </c>
      <c r="E312" s="48" t="s">
        <v>1505</v>
      </c>
      <c r="F312" s="47" t="s">
        <v>11</v>
      </c>
      <c r="G312" s="59">
        <v>339.14</v>
      </c>
      <c r="H312" s="59">
        <v>339.14</v>
      </c>
      <c r="I312" s="66">
        <v>12.86</v>
      </c>
      <c r="J312" s="59">
        <v>10.61</v>
      </c>
      <c r="K312" s="66">
        <v>15.07</v>
      </c>
      <c r="L312" s="59">
        <v>12.43</v>
      </c>
      <c r="M312" s="59">
        <f>L312+J312</f>
        <v>23.04</v>
      </c>
      <c r="N312" s="59">
        <f>TRUNC(J312*H312,2)</f>
        <v>3598.27</v>
      </c>
      <c r="O312" s="59">
        <f>TRUNC(L312*H312,2)</f>
        <v>4215.51</v>
      </c>
      <c r="P312" s="59">
        <f>TRUNC(((J312*H312)+(L312*H312)),2)</f>
        <v>7813.78</v>
      </c>
      <c r="Q312" s="58">
        <f t="shared" si="60"/>
        <v>1.9540139551283493E-3</v>
      </c>
      <c r="S312" s="59">
        <v>12.86</v>
      </c>
      <c r="T312" s="59">
        <v>15.07</v>
      </c>
      <c r="U312" s="59">
        <v>27.93</v>
      </c>
      <c r="V312" s="59">
        <v>4361.34</v>
      </c>
      <c r="W312" s="59">
        <v>5110.84</v>
      </c>
      <c r="X312" s="59">
        <v>9472.18</v>
      </c>
      <c r="Y312" s="91">
        <f t="shared" si="61"/>
        <v>-1658.4000000000005</v>
      </c>
    </row>
    <row r="313" spans="1:25" s="50" customFormat="1" x14ac:dyDescent="0.25">
      <c r="A313" s="52" t="s">
        <v>2270</v>
      </c>
      <c r="B313" s="3" t="s">
        <v>436</v>
      </c>
      <c r="C313" s="46">
        <v>200201</v>
      </c>
      <c r="D313" s="47" t="s">
        <v>1490</v>
      </c>
      <c r="E313" s="48" t="s">
        <v>181</v>
      </c>
      <c r="F313" s="46" t="s">
        <v>11</v>
      </c>
      <c r="G313" s="59">
        <v>167.23</v>
      </c>
      <c r="H313" s="59">
        <v>167.23</v>
      </c>
      <c r="I313" s="66">
        <v>13.86</v>
      </c>
      <c r="J313" s="59">
        <v>11.43</v>
      </c>
      <c r="K313" s="66">
        <v>9.34</v>
      </c>
      <c r="L313" s="59">
        <v>7.7</v>
      </c>
      <c r="M313" s="59">
        <f>L313+J313</f>
        <v>19.13</v>
      </c>
      <c r="N313" s="59">
        <f>TRUNC(J313*H313,2)</f>
        <v>1911.43</v>
      </c>
      <c r="O313" s="59">
        <f>TRUNC(L313*H313,2)</f>
        <v>1287.67</v>
      </c>
      <c r="P313" s="59">
        <f>TRUNC(((J313*H313)+(L313*H313)),2)</f>
        <v>3199.1</v>
      </c>
      <c r="Q313" s="58">
        <f t="shared" si="60"/>
        <v>8.000079403120004E-4</v>
      </c>
      <c r="S313" s="59">
        <v>13.86</v>
      </c>
      <c r="T313" s="59">
        <v>9.34</v>
      </c>
      <c r="U313" s="59">
        <v>23.2</v>
      </c>
      <c r="V313" s="59">
        <v>2317.8000000000002</v>
      </c>
      <c r="W313" s="59">
        <v>1561.93</v>
      </c>
      <c r="X313" s="59">
        <v>3879.73</v>
      </c>
      <c r="Y313" s="91">
        <f t="shared" si="61"/>
        <v>-680.63000000000011</v>
      </c>
    </row>
    <row r="314" spans="1:25" s="50" customFormat="1" x14ac:dyDescent="0.25">
      <c r="A314" s="52" t="s">
        <v>2271</v>
      </c>
      <c r="B314" s="3" t="s">
        <v>437</v>
      </c>
      <c r="C314" s="46">
        <v>201302</v>
      </c>
      <c r="D314" s="47" t="s">
        <v>1490</v>
      </c>
      <c r="E314" s="48" t="s">
        <v>183</v>
      </c>
      <c r="F314" s="46" t="s">
        <v>11</v>
      </c>
      <c r="G314" s="59">
        <v>167.23</v>
      </c>
      <c r="H314" s="59">
        <v>167.23</v>
      </c>
      <c r="I314" s="66">
        <v>25.6</v>
      </c>
      <c r="J314" s="59">
        <v>21.12</v>
      </c>
      <c r="K314" s="66">
        <v>59.04</v>
      </c>
      <c r="L314" s="59">
        <v>48.72</v>
      </c>
      <c r="M314" s="59">
        <f>L314+J314</f>
        <v>69.84</v>
      </c>
      <c r="N314" s="59">
        <f>TRUNC(J314*H314,2)</f>
        <v>3531.89</v>
      </c>
      <c r="O314" s="59">
        <f>TRUNC(L314*H314,2)</f>
        <v>8147.44</v>
      </c>
      <c r="P314" s="59">
        <f>TRUNC(((J314*H314)+(L314*H314)),2)</f>
        <v>11679.34</v>
      </c>
      <c r="Q314" s="58">
        <f t="shared" si="60"/>
        <v>2.9206854232764084E-3</v>
      </c>
      <c r="S314" s="59">
        <v>25.6</v>
      </c>
      <c r="T314" s="59">
        <v>59.04</v>
      </c>
      <c r="U314" s="59">
        <v>84.64</v>
      </c>
      <c r="V314" s="59">
        <v>4281.08</v>
      </c>
      <c r="W314" s="59">
        <v>9873.26</v>
      </c>
      <c r="X314" s="59">
        <v>14154.34</v>
      </c>
      <c r="Y314" s="91">
        <f t="shared" si="61"/>
        <v>-2475</v>
      </c>
    </row>
    <row r="315" spans="1:25" s="50" customFormat="1" x14ac:dyDescent="0.25">
      <c r="A315" s="52" t="s">
        <v>2272</v>
      </c>
      <c r="B315" s="44" t="s">
        <v>3001</v>
      </c>
      <c r="C315" s="62"/>
      <c r="D315" s="62"/>
      <c r="E315" s="87" t="s">
        <v>216</v>
      </c>
      <c r="F315" s="62"/>
      <c r="G315" s="60"/>
      <c r="H315" s="60"/>
      <c r="I315" s="66"/>
      <c r="J315" s="60"/>
      <c r="K315" s="66"/>
      <c r="L315" s="60"/>
      <c r="M315" s="60"/>
      <c r="N315" s="60"/>
      <c r="O315" s="60"/>
      <c r="P315" s="61">
        <f>SUM(P316:P317)</f>
        <v>1187.31</v>
      </c>
      <c r="Q315" s="57">
        <f t="shared" si="60"/>
        <v>2.9691395317803167E-4</v>
      </c>
      <c r="S315" s="60"/>
      <c r="T315" s="60"/>
      <c r="U315" s="60"/>
      <c r="V315" s="60"/>
      <c r="W315" s="60"/>
      <c r="X315" s="61">
        <v>1439.72</v>
      </c>
      <c r="Y315" s="91">
        <f t="shared" si="61"/>
        <v>-252.41000000000008</v>
      </c>
    </row>
    <row r="316" spans="1:25" s="50" customFormat="1" x14ac:dyDescent="0.25">
      <c r="A316" s="52" t="s">
        <v>2273</v>
      </c>
      <c r="B316" s="3" t="s">
        <v>438</v>
      </c>
      <c r="C316" s="46">
        <v>210102</v>
      </c>
      <c r="D316" s="47" t="s">
        <v>1490</v>
      </c>
      <c r="E316" s="48" t="s">
        <v>439</v>
      </c>
      <c r="F316" s="46" t="s">
        <v>11</v>
      </c>
      <c r="G316" s="59">
        <v>57.89</v>
      </c>
      <c r="H316" s="59">
        <v>57.89</v>
      </c>
      <c r="I316" s="66">
        <v>1.23</v>
      </c>
      <c r="J316" s="59">
        <v>1.01</v>
      </c>
      <c r="K316" s="66">
        <v>3.65</v>
      </c>
      <c r="L316" s="59">
        <v>3.01</v>
      </c>
      <c r="M316" s="59">
        <f>L316+J316</f>
        <v>4.0199999999999996</v>
      </c>
      <c r="N316" s="59">
        <f>TRUNC(J316*H316,2)</f>
        <v>58.46</v>
      </c>
      <c r="O316" s="59">
        <f>TRUNC(L316*H316,2)</f>
        <v>174.24</v>
      </c>
      <c r="P316" s="59">
        <f>TRUNC(((J316*H316)+(L316*H316)),2)</f>
        <v>232.71</v>
      </c>
      <c r="Q316" s="58">
        <f t="shared" si="60"/>
        <v>5.8194444621926671E-5</v>
      </c>
      <c r="S316" s="59">
        <v>1.23</v>
      </c>
      <c r="T316" s="59">
        <v>3.65</v>
      </c>
      <c r="U316" s="59">
        <v>4.88</v>
      </c>
      <c r="V316" s="59">
        <v>71.2</v>
      </c>
      <c r="W316" s="59">
        <v>211.3</v>
      </c>
      <c r="X316" s="59">
        <v>282.5</v>
      </c>
      <c r="Y316" s="91">
        <f t="shared" si="61"/>
        <v>-49.789999999999992</v>
      </c>
    </row>
    <row r="317" spans="1:25" s="50" customFormat="1" x14ac:dyDescent="0.25">
      <c r="A317" s="52" t="s">
        <v>2274</v>
      </c>
      <c r="B317" s="3" t="s">
        <v>440</v>
      </c>
      <c r="C317" s="46">
        <v>210515</v>
      </c>
      <c r="D317" s="47" t="s">
        <v>1490</v>
      </c>
      <c r="E317" s="48" t="s">
        <v>441</v>
      </c>
      <c r="F317" s="46" t="s">
        <v>11</v>
      </c>
      <c r="G317" s="59">
        <v>57.89</v>
      </c>
      <c r="H317" s="59">
        <v>57.89</v>
      </c>
      <c r="I317" s="66">
        <v>13.99</v>
      </c>
      <c r="J317" s="59">
        <v>11.54</v>
      </c>
      <c r="K317" s="66">
        <v>6</v>
      </c>
      <c r="L317" s="59">
        <v>4.95</v>
      </c>
      <c r="M317" s="59">
        <f>L317+J317</f>
        <v>16.489999999999998</v>
      </c>
      <c r="N317" s="59">
        <f>TRUNC(J317*H317,2)</f>
        <v>668.05</v>
      </c>
      <c r="O317" s="59">
        <f>TRUNC(L317*H317,2)</f>
        <v>286.55</v>
      </c>
      <c r="P317" s="59">
        <f>TRUNC(((J317*H317)+(L317*H317)),2)</f>
        <v>954.6</v>
      </c>
      <c r="Q317" s="58">
        <f t="shared" si="60"/>
        <v>2.3871950855610503E-4</v>
      </c>
      <c r="S317" s="59">
        <v>13.99</v>
      </c>
      <c r="T317" s="59">
        <v>6</v>
      </c>
      <c r="U317" s="59">
        <v>19.989999999999998</v>
      </c>
      <c r="V317" s="59">
        <v>809.88</v>
      </c>
      <c r="W317" s="59">
        <v>347.34</v>
      </c>
      <c r="X317" s="59">
        <v>1157.22</v>
      </c>
      <c r="Y317" s="91">
        <f t="shared" si="61"/>
        <v>-202.62</v>
      </c>
    </row>
    <row r="318" spans="1:25" s="50" customFormat="1" x14ac:dyDescent="0.25">
      <c r="A318" s="52" t="s">
        <v>2275</v>
      </c>
      <c r="B318" s="44" t="s">
        <v>3002</v>
      </c>
      <c r="C318" s="62"/>
      <c r="D318" s="62"/>
      <c r="E318" s="87" t="s">
        <v>9</v>
      </c>
      <c r="F318" s="62"/>
      <c r="G318" s="60"/>
      <c r="H318" s="60"/>
      <c r="I318" s="66"/>
      <c r="J318" s="60"/>
      <c r="K318" s="66"/>
      <c r="L318" s="60"/>
      <c r="M318" s="60"/>
      <c r="N318" s="60"/>
      <c r="O318" s="60"/>
      <c r="P318" s="61">
        <f>SUM(P319:P324)</f>
        <v>34674.770000000004</v>
      </c>
      <c r="Q318" s="57">
        <f t="shared" si="60"/>
        <v>8.6712173200251142E-3</v>
      </c>
      <c r="S318" s="60"/>
      <c r="T318" s="60"/>
      <c r="U318" s="60"/>
      <c r="V318" s="60"/>
      <c r="W318" s="60"/>
      <c r="X318" s="61">
        <v>42022.93</v>
      </c>
      <c r="Y318" s="91">
        <f t="shared" si="61"/>
        <v>-7348.1599999999962</v>
      </c>
    </row>
    <row r="319" spans="1:25" s="50" customFormat="1" ht="24" x14ac:dyDescent="0.25">
      <c r="A319" s="52" t="s">
        <v>2276</v>
      </c>
      <c r="B319" s="3" t="s">
        <v>442</v>
      </c>
      <c r="C319" s="46">
        <v>220101</v>
      </c>
      <c r="D319" s="47" t="s">
        <v>1490</v>
      </c>
      <c r="E319" s="48" t="s">
        <v>1549</v>
      </c>
      <c r="F319" s="46" t="s">
        <v>11</v>
      </c>
      <c r="G319" s="59">
        <v>261.39999999999998</v>
      </c>
      <c r="H319" s="59">
        <v>261.39999999999998</v>
      </c>
      <c r="I319" s="66">
        <v>11.05</v>
      </c>
      <c r="J319" s="59">
        <v>9.11</v>
      </c>
      <c r="K319" s="66">
        <v>26.77</v>
      </c>
      <c r="L319" s="59">
        <v>22.09</v>
      </c>
      <c r="M319" s="59">
        <f t="shared" ref="M319:M324" si="70">L319+J319</f>
        <v>31.2</v>
      </c>
      <c r="N319" s="59">
        <f t="shared" ref="N319:N324" si="71">TRUNC(J319*H319,2)</f>
        <v>2381.35</v>
      </c>
      <c r="O319" s="59">
        <f t="shared" ref="O319:O324" si="72">TRUNC(L319*H319,2)</f>
        <v>5774.32</v>
      </c>
      <c r="P319" s="59">
        <f t="shared" ref="P319:P324" si="73">TRUNC(((J319*H319)+(L319*H319)),2)</f>
        <v>8155.68</v>
      </c>
      <c r="Q319" s="58">
        <f t="shared" si="60"/>
        <v>2.0395138503465898E-3</v>
      </c>
      <c r="S319" s="59">
        <v>11.05</v>
      </c>
      <c r="T319" s="59">
        <v>26.77</v>
      </c>
      <c r="U319" s="59">
        <v>37.82</v>
      </c>
      <c r="V319" s="59">
        <v>2888.47</v>
      </c>
      <c r="W319" s="59">
        <v>6997.67</v>
      </c>
      <c r="X319" s="59">
        <v>9886.14</v>
      </c>
      <c r="Y319" s="91">
        <f t="shared" si="61"/>
        <v>-1730.4599999999991</v>
      </c>
    </row>
    <row r="320" spans="1:25" s="50" customFormat="1" ht="24" x14ac:dyDescent="0.25">
      <c r="A320" s="52" t="s">
        <v>2277</v>
      </c>
      <c r="B320" s="3" t="s">
        <v>443</v>
      </c>
      <c r="C320" s="46">
        <v>221101</v>
      </c>
      <c r="D320" s="47" t="s">
        <v>1490</v>
      </c>
      <c r="E320" s="48" t="s">
        <v>1550</v>
      </c>
      <c r="F320" s="46" t="s">
        <v>11</v>
      </c>
      <c r="G320" s="59">
        <v>131.35</v>
      </c>
      <c r="H320" s="59">
        <v>131.35</v>
      </c>
      <c r="I320" s="66">
        <v>18.29</v>
      </c>
      <c r="J320" s="59">
        <v>15.09</v>
      </c>
      <c r="K320" s="66">
        <v>68.959999999999994</v>
      </c>
      <c r="L320" s="59">
        <v>56.91</v>
      </c>
      <c r="M320" s="59">
        <f t="shared" si="70"/>
        <v>72</v>
      </c>
      <c r="N320" s="59">
        <f t="shared" si="71"/>
        <v>1982.07</v>
      </c>
      <c r="O320" s="59">
        <f t="shared" si="72"/>
        <v>7475.12</v>
      </c>
      <c r="P320" s="59">
        <f t="shared" si="73"/>
        <v>9457.2000000000007</v>
      </c>
      <c r="Q320" s="58">
        <f t="shared" si="60"/>
        <v>2.3649886196488545E-3</v>
      </c>
      <c r="S320" s="59">
        <v>18.29</v>
      </c>
      <c r="T320" s="59">
        <v>68.959999999999994</v>
      </c>
      <c r="U320" s="59">
        <v>87.25</v>
      </c>
      <c r="V320" s="59">
        <v>2402.39</v>
      </c>
      <c r="W320" s="59">
        <v>9057.89</v>
      </c>
      <c r="X320" s="59">
        <v>11460.28</v>
      </c>
      <c r="Y320" s="91">
        <f t="shared" si="61"/>
        <v>-2003.08</v>
      </c>
    </row>
    <row r="321" spans="1:25" s="50" customFormat="1" ht="24" x14ac:dyDescent="0.25">
      <c r="A321" s="52" t="s">
        <v>2278</v>
      </c>
      <c r="B321" s="3" t="s">
        <v>444</v>
      </c>
      <c r="C321" s="46">
        <v>221106</v>
      </c>
      <c r="D321" s="47" t="s">
        <v>1490</v>
      </c>
      <c r="E321" s="48" t="s">
        <v>1595</v>
      </c>
      <c r="F321" s="46" t="s">
        <v>11</v>
      </c>
      <c r="G321" s="59">
        <v>131.34</v>
      </c>
      <c r="H321" s="59">
        <v>131.34</v>
      </c>
      <c r="I321" s="66">
        <v>18.29</v>
      </c>
      <c r="J321" s="59">
        <v>15.09</v>
      </c>
      <c r="K321" s="66">
        <v>96.8</v>
      </c>
      <c r="L321" s="59">
        <v>79.88</v>
      </c>
      <c r="M321" s="59">
        <f t="shared" si="70"/>
        <v>94.97</v>
      </c>
      <c r="N321" s="59">
        <f t="shared" si="71"/>
        <v>1981.92</v>
      </c>
      <c r="O321" s="59">
        <f t="shared" si="72"/>
        <v>10491.43</v>
      </c>
      <c r="P321" s="59">
        <f t="shared" si="73"/>
        <v>12473.35</v>
      </c>
      <c r="Q321" s="58">
        <f t="shared" si="60"/>
        <v>3.1192457385798163E-3</v>
      </c>
      <c r="S321" s="59">
        <v>18.29</v>
      </c>
      <c r="T321" s="59">
        <v>96.8</v>
      </c>
      <c r="U321" s="59">
        <v>115.09</v>
      </c>
      <c r="V321" s="59">
        <v>2402.1999999999998</v>
      </c>
      <c r="W321" s="59">
        <v>12713.72</v>
      </c>
      <c r="X321" s="59">
        <v>15115.92</v>
      </c>
      <c r="Y321" s="91">
        <f t="shared" si="61"/>
        <v>-2642.5699999999997</v>
      </c>
    </row>
    <row r="322" spans="1:25" s="50" customFormat="1" x14ac:dyDescent="0.25">
      <c r="A322" s="52" t="s">
        <v>2279</v>
      </c>
      <c r="B322" s="3" t="s">
        <v>445</v>
      </c>
      <c r="C322" s="46">
        <v>220102</v>
      </c>
      <c r="D322" s="47" t="s">
        <v>1490</v>
      </c>
      <c r="E322" s="48" t="s">
        <v>446</v>
      </c>
      <c r="F322" s="46" t="s">
        <v>11</v>
      </c>
      <c r="G322" s="59">
        <v>30.22</v>
      </c>
      <c r="H322" s="59">
        <v>30.22</v>
      </c>
      <c r="I322" s="66">
        <v>12.77</v>
      </c>
      <c r="J322" s="59">
        <v>10.53</v>
      </c>
      <c r="K322" s="66">
        <v>22.3</v>
      </c>
      <c r="L322" s="59">
        <v>18.399999999999999</v>
      </c>
      <c r="M322" s="59">
        <f t="shared" si="70"/>
        <v>28.93</v>
      </c>
      <c r="N322" s="59">
        <f t="shared" si="71"/>
        <v>318.20999999999998</v>
      </c>
      <c r="O322" s="59">
        <f t="shared" si="72"/>
        <v>556.04</v>
      </c>
      <c r="P322" s="59">
        <f t="shared" si="73"/>
        <v>874.26</v>
      </c>
      <c r="Q322" s="58">
        <f t="shared" si="60"/>
        <v>2.1862865865311163E-4</v>
      </c>
      <c r="S322" s="59">
        <v>12.77</v>
      </c>
      <c r="T322" s="59">
        <v>22.3</v>
      </c>
      <c r="U322" s="59">
        <v>35.07</v>
      </c>
      <c r="V322" s="59">
        <v>385.9</v>
      </c>
      <c r="W322" s="59">
        <v>673.91</v>
      </c>
      <c r="X322" s="59">
        <v>1059.81</v>
      </c>
      <c r="Y322" s="91">
        <f t="shared" si="61"/>
        <v>-185.54999999999995</v>
      </c>
    </row>
    <row r="323" spans="1:25" s="50" customFormat="1" x14ac:dyDescent="0.25">
      <c r="A323" s="52" t="s">
        <v>2280</v>
      </c>
      <c r="B323" s="3" t="s">
        <v>447</v>
      </c>
      <c r="C323" s="46">
        <v>220902</v>
      </c>
      <c r="D323" s="46" t="s">
        <v>1490</v>
      </c>
      <c r="E323" s="48" t="s">
        <v>448</v>
      </c>
      <c r="F323" s="46" t="s">
        <v>61</v>
      </c>
      <c r="G323" s="59">
        <v>4.32</v>
      </c>
      <c r="H323" s="59">
        <v>4.32</v>
      </c>
      <c r="I323" s="66">
        <v>8.3699999999999992</v>
      </c>
      <c r="J323" s="59">
        <v>6.9</v>
      </c>
      <c r="K323" s="66">
        <v>1.48</v>
      </c>
      <c r="L323" s="59">
        <v>1.22</v>
      </c>
      <c r="M323" s="59">
        <f t="shared" si="70"/>
        <v>8.120000000000001</v>
      </c>
      <c r="N323" s="59">
        <f t="shared" si="71"/>
        <v>29.8</v>
      </c>
      <c r="O323" s="59">
        <f t="shared" si="72"/>
        <v>5.27</v>
      </c>
      <c r="P323" s="59">
        <f t="shared" si="73"/>
        <v>35.07</v>
      </c>
      <c r="Q323" s="58">
        <f t="shared" si="60"/>
        <v>8.7700535984313885E-6</v>
      </c>
      <c r="S323" s="59">
        <v>8.3699999999999992</v>
      </c>
      <c r="T323" s="59">
        <v>1.48</v>
      </c>
      <c r="U323" s="59">
        <v>9.85</v>
      </c>
      <c r="V323" s="59">
        <v>36.15</v>
      </c>
      <c r="W323" s="59">
        <v>6.4</v>
      </c>
      <c r="X323" s="59">
        <v>42.55</v>
      </c>
      <c r="Y323" s="91">
        <f t="shared" si="61"/>
        <v>-7.4799999999999969</v>
      </c>
    </row>
    <row r="324" spans="1:25" s="50" customFormat="1" ht="24" x14ac:dyDescent="0.25">
      <c r="A324" s="52" t="s">
        <v>2281</v>
      </c>
      <c r="B324" s="48" t="s">
        <v>1596</v>
      </c>
      <c r="C324" s="47" t="s">
        <v>1597</v>
      </c>
      <c r="D324" s="46" t="s">
        <v>1490</v>
      </c>
      <c r="E324" s="48" t="s">
        <v>1598</v>
      </c>
      <c r="F324" s="47" t="s">
        <v>11</v>
      </c>
      <c r="G324" s="59">
        <v>51.15</v>
      </c>
      <c r="H324" s="59">
        <v>51.15</v>
      </c>
      <c r="I324" s="66">
        <v>39.32</v>
      </c>
      <c r="J324" s="59">
        <v>32.450000000000003</v>
      </c>
      <c r="K324" s="66">
        <v>47.84</v>
      </c>
      <c r="L324" s="59">
        <v>39.479999999999997</v>
      </c>
      <c r="M324" s="59">
        <f t="shared" si="70"/>
        <v>71.930000000000007</v>
      </c>
      <c r="N324" s="59">
        <f t="shared" si="71"/>
        <v>1659.81</v>
      </c>
      <c r="O324" s="59">
        <f t="shared" si="72"/>
        <v>2019.4</v>
      </c>
      <c r="P324" s="59">
        <f t="shared" si="73"/>
        <v>3679.21</v>
      </c>
      <c r="Q324" s="58">
        <f t="shared" si="60"/>
        <v>9.2007039919831041E-4</v>
      </c>
      <c r="S324" s="59">
        <v>39.32</v>
      </c>
      <c r="T324" s="59">
        <v>47.84</v>
      </c>
      <c r="U324" s="59">
        <v>87.16</v>
      </c>
      <c r="V324" s="59">
        <v>2011.21</v>
      </c>
      <c r="W324" s="59">
        <v>2447.02</v>
      </c>
      <c r="X324" s="59">
        <v>4458.2299999999996</v>
      </c>
      <c r="Y324" s="91">
        <f t="shared" si="61"/>
        <v>-779.01999999999953</v>
      </c>
    </row>
    <row r="325" spans="1:25" s="50" customFormat="1" x14ac:dyDescent="0.25">
      <c r="A325" s="52" t="s">
        <v>2282</v>
      </c>
      <c r="B325" s="44" t="s">
        <v>3003</v>
      </c>
      <c r="C325" s="62"/>
      <c r="D325" s="62"/>
      <c r="E325" s="87" t="s">
        <v>187</v>
      </c>
      <c r="F325" s="62"/>
      <c r="G325" s="60"/>
      <c r="H325" s="60"/>
      <c r="I325" s="66"/>
      <c r="J325" s="60"/>
      <c r="K325" s="66"/>
      <c r="L325" s="60"/>
      <c r="M325" s="60"/>
      <c r="N325" s="60"/>
      <c r="O325" s="60"/>
      <c r="P325" s="61">
        <f>P326+P329+P332+P334+P336</f>
        <v>13270.67</v>
      </c>
      <c r="Q325" s="57">
        <f t="shared" si="60"/>
        <v>3.3186337948986448E-3</v>
      </c>
      <c r="S325" s="60"/>
      <c r="T325" s="60"/>
      <c r="U325" s="60"/>
      <c r="V325" s="60"/>
      <c r="W325" s="60"/>
      <c r="X325" s="61">
        <v>16097.26</v>
      </c>
      <c r="Y325" s="91">
        <f t="shared" si="61"/>
        <v>-2826.59</v>
      </c>
    </row>
    <row r="326" spans="1:25" s="50" customFormat="1" x14ac:dyDescent="0.25">
      <c r="A326" s="52" t="s">
        <v>2283</v>
      </c>
      <c r="B326" s="44" t="s">
        <v>449</v>
      </c>
      <c r="C326" s="62"/>
      <c r="D326" s="62"/>
      <c r="E326" s="87" t="s">
        <v>450</v>
      </c>
      <c r="F326" s="62"/>
      <c r="G326" s="60"/>
      <c r="H326" s="60"/>
      <c r="I326" s="66"/>
      <c r="J326" s="60"/>
      <c r="K326" s="66"/>
      <c r="L326" s="60"/>
      <c r="M326" s="60"/>
      <c r="N326" s="60"/>
      <c r="O326" s="60"/>
      <c r="P326" s="61">
        <f>SUM(P327:P328)</f>
        <v>1240.9000000000001</v>
      </c>
      <c r="Q326" s="57">
        <f t="shared" ref="Q326:Q389" si="74">P326/$O$998</f>
        <v>3.103153552977904E-4</v>
      </c>
      <c r="S326" s="60"/>
      <c r="T326" s="60"/>
      <c r="U326" s="60"/>
      <c r="V326" s="60"/>
      <c r="W326" s="60"/>
      <c r="X326" s="61">
        <v>1504.93</v>
      </c>
      <c r="Y326" s="91">
        <f t="shared" si="61"/>
        <v>-264.02999999999997</v>
      </c>
    </row>
    <row r="327" spans="1:25" s="50" customFormat="1" x14ac:dyDescent="0.25">
      <c r="A327" s="52" t="s">
        <v>2284</v>
      </c>
      <c r="B327" s="3" t="s">
        <v>451</v>
      </c>
      <c r="C327" s="46">
        <v>261300</v>
      </c>
      <c r="D327" s="47" t="s">
        <v>1490</v>
      </c>
      <c r="E327" s="48" t="s">
        <v>191</v>
      </c>
      <c r="F327" s="46" t="s">
        <v>11</v>
      </c>
      <c r="G327" s="59">
        <v>62.42</v>
      </c>
      <c r="H327" s="59">
        <v>62.42</v>
      </c>
      <c r="I327" s="66">
        <v>9.6999999999999993</v>
      </c>
      <c r="J327" s="59">
        <v>8</v>
      </c>
      <c r="K327" s="66">
        <v>2.15</v>
      </c>
      <c r="L327" s="59">
        <v>1.77</v>
      </c>
      <c r="M327" s="59">
        <f>L327+J327</f>
        <v>9.77</v>
      </c>
      <c r="N327" s="59">
        <f>TRUNC(J327*H327,2)</f>
        <v>499.36</v>
      </c>
      <c r="O327" s="59">
        <f>TRUNC(L327*H327,2)</f>
        <v>110.48</v>
      </c>
      <c r="P327" s="59">
        <f>TRUNC(((J327*H327)+(L327*H327)),2)</f>
        <v>609.84</v>
      </c>
      <c r="Q327" s="58">
        <f t="shared" si="74"/>
        <v>1.5250440508889074E-4</v>
      </c>
      <c r="S327" s="59">
        <v>9.6999999999999993</v>
      </c>
      <c r="T327" s="59">
        <v>2.15</v>
      </c>
      <c r="U327" s="59">
        <v>11.85</v>
      </c>
      <c r="V327" s="59">
        <v>605.47</v>
      </c>
      <c r="W327" s="59">
        <v>134.19999999999999</v>
      </c>
      <c r="X327" s="59">
        <v>739.67</v>
      </c>
      <c r="Y327" s="91">
        <f t="shared" ref="Y327:Y390" si="75">P327-X327</f>
        <v>-129.82999999999993</v>
      </c>
    </row>
    <row r="328" spans="1:25" s="50" customFormat="1" x14ac:dyDescent="0.25">
      <c r="A328" s="52" t="s">
        <v>2285</v>
      </c>
      <c r="B328" s="3" t="s">
        <v>452</v>
      </c>
      <c r="C328" s="46">
        <v>261001</v>
      </c>
      <c r="D328" s="47" t="s">
        <v>1490</v>
      </c>
      <c r="E328" s="48" t="s">
        <v>193</v>
      </c>
      <c r="F328" s="46" t="s">
        <v>11</v>
      </c>
      <c r="G328" s="59">
        <v>62.42</v>
      </c>
      <c r="H328" s="59">
        <v>62.42</v>
      </c>
      <c r="I328" s="66">
        <v>7.92</v>
      </c>
      <c r="J328" s="59">
        <v>6.53</v>
      </c>
      <c r="K328" s="66">
        <v>4.34</v>
      </c>
      <c r="L328" s="59">
        <v>3.58</v>
      </c>
      <c r="M328" s="59">
        <f>L328+J328</f>
        <v>10.11</v>
      </c>
      <c r="N328" s="59">
        <f>TRUNC(J328*H328,2)</f>
        <v>407.6</v>
      </c>
      <c r="O328" s="59">
        <f>TRUNC(L328*H328,2)</f>
        <v>223.46</v>
      </c>
      <c r="P328" s="59">
        <f>TRUNC(((J328*H328)+(L328*H328)),2)</f>
        <v>631.05999999999995</v>
      </c>
      <c r="Q328" s="58">
        <f t="shared" si="74"/>
        <v>1.5781095020889966E-4</v>
      </c>
      <c r="S328" s="59">
        <v>7.92</v>
      </c>
      <c r="T328" s="59">
        <v>4.34</v>
      </c>
      <c r="U328" s="59">
        <v>12.26</v>
      </c>
      <c r="V328" s="59">
        <v>494.36</v>
      </c>
      <c r="W328" s="59">
        <v>270.89999999999998</v>
      </c>
      <c r="X328" s="59">
        <v>765.26</v>
      </c>
      <c r="Y328" s="91">
        <f t="shared" si="75"/>
        <v>-134.20000000000005</v>
      </c>
    </row>
    <row r="329" spans="1:25" s="50" customFormat="1" x14ac:dyDescent="0.25">
      <c r="A329" s="52" t="s">
        <v>2286</v>
      </c>
      <c r="B329" s="44" t="s">
        <v>453</v>
      </c>
      <c r="C329" s="62"/>
      <c r="D329" s="62"/>
      <c r="E329" s="87" t="s">
        <v>454</v>
      </c>
      <c r="F329" s="62"/>
      <c r="G329" s="60"/>
      <c r="H329" s="60"/>
      <c r="I329" s="66"/>
      <c r="J329" s="60"/>
      <c r="K329" s="66"/>
      <c r="L329" s="60"/>
      <c r="M329" s="60"/>
      <c r="N329" s="60"/>
      <c r="O329" s="60"/>
      <c r="P329" s="61">
        <f>SUM(P330:P331)</f>
        <v>839.97</v>
      </c>
      <c r="Q329" s="57">
        <f t="shared" si="74"/>
        <v>2.1005366184985495E-4</v>
      </c>
      <c r="S329" s="60"/>
      <c r="T329" s="60"/>
      <c r="U329" s="60"/>
      <c r="V329" s="60"/>
      <c r="W329" s="60"/>
      <c r="X329" s="61">
        <v>1019.43</v>
      </c>
      <c r="Y329" s="91">
        <f t="shared" si="75"/>
        <v>-179.45999999999992</v>
      </c>
    </row>
    <row r="330" spans="1:25" s="50" customFormat="1" x14ac:dyDescent="0.25">
      <c r="A330" s="52" t="s">
        <v>2287</v>
      </c>
      <c r="B330" s="3" t="s">
        <v>455</v>
      </c>
      <c r="C330" s="46">
        <v>261301</v>
      </c>
      <c r="D330" s="47" t="s">
        <v>1490</v>
      </c>
      <c r="E330" s="48" t="s">
        <v>456</v>
      </c>
      <c r="F330" s="46" t="s">
        <v>11</v>
      </c>
      <c r="G330" s="59">
        <v>57.89</v>
      </c>
      <c r="H330" s="59">
        <v>57.89</v>
      </c>
      <c r="I330" s="66">
        <v>6.72</v>
      </c>
      <c r="J330" s="59">
        <v>5.54</v>
      </c>
      <c r="K330" s="66">
        <v>1.38</v>
      </c>
      <c r="L330" s="59">
        <v>1.1299999999999999</v>
      </c>
      <c r="M330" s="59">
        <f>L330+J330</f>
        <v>6.67</v>
      </c>
      <c r="N330" s="59">
        <f>TRUNC(J330*H330,2)</f>
        <v>320.70999999999998</v>
      </c>
      <c r="O330" s="59">
        <f>TRUNC(L330*H330,2)</f>
        <v>65.41</v>
      </c>
      <c r="P330" s="59">
        <f>TRUNC(((J330*H330)+(L330*H330)),2)</f>
        <v>386.12</v>
      </c>
      <c r="Q330" s="58">
        <f t="shared" si="74"/>
        <v>9.6558115067759553E-5</v>
      </c>
      <c r="S330" s="59">
        <v>6.72</v>
      </c>
      <c r="T330" s="59">
        <v>1.38</v>
      </c>
      <c r="U330" s="59">
        <v>8.1</v>
      </c>
      <c r="V330" s="59">
        <v>389.02</v>
      </c>
      <c r="W330" s="59">
        <v>79.88</v>
      </c>
      <c r="X330" s="59">
        <v>468.9</v>
      </c>
      <c r="Y330" s="91">
        <f t="shared" si="75"/>
        <v>-82.779999999999973</v>
      </c>
    </row>
    <row r="331" spans="1:25" s="50" customFormat="1" x14ac:dyDescent="0.25">
      <c r="A331" s="52" t="s">
        <v>2288</v>
      </c>
      <c r="B331" s="3" t="s">
        <v>457</v>
      </c>
      <c r="C331" s="46">
        <v>261307</v>
      </c>
      <c r="D331" s="47" t="s">
        <v>1490</v>
      </c>
      <c r="E331" s="48" t="s">
        <v>203</v>
      </c>
      <c r="F331" s="46" t="s">
        <v>11</v>
      </c>
      <c r="G331" s="59">
        <v>57.89</v>
      </c>
      <c r="H331" s="59">
        <v>57.89</v>
      </c>
      <c r="I331" s="66">
        <v>5.69</v>
      </c>
      <c r="J331" s="59">
        <v>4.6900000000000004</v>
      </c>
      <c r="K331" s="66">
        <v>3.82</v>
      </c>
      <c r="L331" s="59">
        <v>3.15</v>
      </c>
      <c r="M331" s="59">
        <f>L331+J331</f>
        <v>7.84</v>
      </c>
      <c r="N331" s="59">
        <f>TRUNC(J331*H331,2)</f>
        <v>271.5</v>
      </c>
      <c r="O331" s="59">
        <f>TRUNC(L331*H331,2)</f>
        <v>182.35</v>
      </c>
      <c r="P331" s="59">
        <f>TRUNC(((J331*H331)+(L331*H331)),2)</f>
        <v>453.85</v>
      </c>
      <c r="Q331" s="58">
        <f t="shared" si="74"/>
        <v>1.134955467820954E-4</v>
      </c>
      <c r="S331" s="59">
        <v>5.69</v>
      </c>
      <c r="T331" s="59">
        <v>3.82</v>
      </c>
      <c r="U331" s="59">
        <v>9.51</v>
      </c>
      <c r="V331" s="59">
        <v>329.39</v>
      </c>
      <c r="W331" s="59">
        <v>221.14</v>
      </c>
      <c r="X331" s="59">
        <v>550.53</v>
      </c>
      <c r="Y331" s="91">
        <f t="shared" si="75"/>
        <v>-96.67999999999995</v>
      </c>
    </row>
    <row r="332" spans="1:25" s="50" customFormat="1" x14ac:dyDescent="0.25">
      <c r="A332" s="52" t="s">
        <v>2289</v>
      </c>
      <c r="B332" s="44" t="s">
        <v>458</v>
      </c>
      <c r="C332" s="62"/>
      <c r="D332" s="62"/>
      <c r="E332" s="87" t="s">
        <v>459</v>
      </c>
      <c r="F332" s="62"/>
      <c r="G332" s="60"/>
      <c r="H332" s="60"/>
      <c r="I332" s="66"/>
      <c r="J332" s="60"/>
      <c r="K332" s="66"/>
      <c r="L332" s="60"/>
      <c r="M332" s="60"/>
      <c r="N332" s="60"/>
      <c r="O332" s="60"/>
      <c r="P332" s="61">
        <f>P333</f>
        <v>3747.49</v>
      </c>
      <c r="Q332" s="57">
        <f t="shared" si="74"/>
        <v>9.3714537096052587E-4</v>
      </c>
      <c r="S332" s="60"/>
      <c r="T332" s="60"/>
      <c r="U332" s="60"/>
      <c r="V332" s="60"/>
      <c r="W332" s="60"/>
      <c r="X332" s="61">
        <v>4547.8599999999997</v>
      </c>
      <c r="Y332" s="91">
        <f t="shared" si="75"/>
        <v>-800.36999999999989</v>
      </c>
    </row>
    <row r="333" spans="1:25" s="50" customFormat="1" x14ac:dyDescent="0.25">
      <c r="A333" s="52" t="s">
        <v>2290</v>
      </c>
      <c r="B333" s="3" t="s">
        <v>460</v>
      </c>
      <c r="C333" s="46">
        <v>261000</v>
      </c>
      <c r="D333" s="47" t="s">
        <v>1490</v>
      </c>
      <c r="E333" s="48" t="s">
        <v>198</v>
      </c>
      <c r="F333" s="46" t="s">
        <v>11</v>
      </c>
      <c r="G333" s="59">
        <v>339.14</v>
      </c>
      <c r="H333" s="59">
        <v>339.14</v>
      </c>
      <c r="I333" s="66">
        <v>7.96</v>
      </c>
      <c r="J333" s="59">
        <v>6.56</v>
      </c>
      <c r="K333" s="66">
        <v>5.45</v>
      </c>
      <c r="L333" s="59">
        <v>4.49</v>
      </c>
      <c r="M333" s="59">
        <f>L333+J333</f>
        <v>11.05</v>
      </c>
      <c r="N333" s="59">
        <f>TRUNC(J333*H333,2)</f>
        <v>2224.75</v>
      </c>
      <c r="O333" s="59">
        <f>TRUNC(L333*H333,2)</f>
        <v>1522.73</v>
      </c>
      <c r="P333" s="59">
        <f>TRUNC(((J333*H333)+(L333*H333)),2)</f>
        <v>3747.49</v>
      </c>
      <c r="Q333" s="58">
        <f t="shared" si="74"/>
        <v>9.3714537096052587E-4</v>
      </c>
      <c r="S333" s="59">
        <v>7.96</v>
      </c>
      <c r="T333" s="59">
        <v>5.45</v>
      </c>
      <c r="U333" s="59">
        <v>13.41</v>
      </c>
      <c r="V333" s="59">
        <v>2699.55</v>
      </c>
      <c r="W333" s="59">
        <v>1848.31</v>
      </c>
      <c r="X333" s="59">
        <v>4547.8599999999997</v>
      </c>
      <c r="Y333" s="91">
        <f t="shared" si="75"/>
        <v>-800.36999999999989</v>
      </c>
    </row>
    <row r="334" spans="1:25" s="50" customFormat="1" x14ac:dyDescent="0.25">
      <c r="A334" s="52" t="s">
        <v>2291</v>
      </c>
      <c r="B334" s="44" t="s">
        <v>461</v>
      </c>
      <c r="C334" s="62"/>
      <c r="D334" s="62"/>
      <c r="E334" s="87" t="s">
        <v>205</v>
      </c>
      <c r="F334" s="62"/>
      <c r="G334" s="60"/>
      <c r="H334" s="60"/>
      <c r="I334" s="66"/>
      <c r="J334" s="60"/>
      <c r="K334" s="66"/>
      <c r="L334" s="60"/>
      <c r="M334" s="60"/>
      <c r="N334" s="60"/>
      <c r="O334" s="60"/>
      <c r="P334" s="61">
        <f>P335</f>
        <v>2986.64</v>
      </c>
      <c r="Q334" s="57">
        <f t="shared" si="74"/>
        <v>7.4687747018018587E-4</v>
      </c>
      <c r="S334" s="60"/>
      <c r="T334" s="60"/>
      <c r="U334" s="60"/>
      <c r="V334" s="60"/>
      <c r="W334" s="60"/>
      <c r="X334" s="61">
        <v>3620.84</v>
      </c>
      <c r="Y334" s="91">
        <f t="shared" si="75"/>
        <v>-634.20000000000027</v>
      </c>
    </row>
    <row r="335" spans="1:25" s="50" customFormat="1" ht="24" x14ac:dyDescent="0.25">
      <c r="A335" s="52" t="s">
        <v>2292</v>
      </c>
      <c r="B335" s="3" t="s">
        <v>462</v>
      </c>
      <c r="C335" s="46">
        <v>261602</v>
      </c>
      <c r="D335" s="47" t="s">
        <v>1490</v>
      </c>
      <c r="E335" s="48" t="s">
        <v>1547</v>
      </c>
      <c r="F335" s="46" t="s">
        <v>11</v>
      </c>
      <c r="G335" s="59">
        <v>137.57</v>
      </c>
      <c r="H335" s="59">
        <v>137.57</v>
      </c>
      <c r="I335" s="66">
        <v>14.86</v>
      </c>
      <c r="J335" s="59">
        <v>12.26</v>
      </c>
      <c r="K335" s="66">
        <v>11.46</v>
      </c>
      <c r="L335" s="59">
        <v>9.4499999999999993</v>
      </c>
      <c r="M335" s="59">
        <f>L335+J335</f>
        <v>21.71</v>
      </c>
      <c r="N335" s="59">
        <f>TRUNC(J335*H335,2)</f>
        <v>1686.6</v>
      </c>
      <c r="O335" s="59">
        <f>TRUNC(L335*H335,2)</f>
        <v>1300.03</v>
      </c>
      <c r="P335" s="59">
        <f>TRUNC(((J335*H335)+(L335*H335)),2)</f>
        <v>2986.64</v>
      </c>
      <c r="Q335" s="58">
        <f t="shared" si="74"/>
        <v>7.4687747018018587E-4</v>
      </c>
      <c r="S335" s="59">
        <v>14.86</v>
      </c>
      <c r="T335" s="59">
        <v>11.46</v>
      </c>
      <c r="U335" s="59">
        <v>26.32</v>
      </c>
      <c r="V335" s="59">
        <v>2044.29</v>
      </c>
      <c r="W335" s="59">
        <v>1576.55</v>
      </c>
      <c r="X335" s="59">
        <v>3620.84</v>
      </c>
      <c r="Y335" s="91">
        <f t="shared" si="75"/>
        <v>-634.20000000000027</v>
      </c>
    </row>
    <row r="336" spans="1:25" s="50" customFormat="1" x14ac:dyDescent="0.25">
      <c r="A336" s="52" t="s">
        <v>2293</v>
      </c>
      <c r="B336" s="44" t="s">
        <v>463</v>
      </c>
      <c r="C336" s="62"/>
      <c r="D336" s="62"/>
      <c r="E336" s="87" t="s">
        <v>464</v>
      </c>
      <c r="F336" s="62"/>
      <c r="G336" s="60"/>
      <c r="H336" s="60"/>
      <c r="I336" s="66"/>
      <c r="J336" s="60"/>
      <c r="K336" s="66"/>
      <c r="L336" s="60"/>
      <c r="M336" s="60"/>
      <c r="N336" s="60"/>
      <c r="O336" s="60"/>
      <c r="P336" s="61">
        <f>P337</f>
        <v>4455.67</v>
      </c>
      <c r="Q336" s="57">
        <f t="shared" si="74"/>
        <v>1.1142419366102876E-3</v>
      </c>
      <c r="S336" s="60"/>
      <c r="T336" s="60"/>
      <c r="U336" s="60"/>
      <c r="V336" s="60"/>
      <c r="W336" s="60"/>
      <c r="X336" s="61">
        <v>5404.2</v>
      </c>
      <c r="Y336" s="91">
        <f t="shared" si="75"/>
        <v>-948.52999999999975</v>
      </c>
    </row>
    <row r="337" spans="1:25" s="50" customFormat="1" x14ac:dyDescent="0.25">
      <c r="A337" s="52" t="s">
        <v>2294</v>
      </c>
      <c r="B337" s="3" t="s">
        <v>465</v>
      </c>
      <c r="C337" s="46">
        <v>261609</v>
      </c>
      <c r="D337" s="47" t="s">
        <v>1490</v>
      </c>
      <c r="E337" s="48" t="s">
        <v>210</v>
      </c>
      <c r="F337" s="46" t="s">
        <v>11</v>
      </c>
      <c r="G337" s="59">
        <v>398.54</v>
      </c>
      <c r="H337" s="59">
        <v>398.54</v>
      </c>
      <c r="I337" s="66">
        <v>3.94</v>
      </c>
      <c r="J337" s="59">
        <v>3.25</v>
      </c>
      <c r="K337" s="66">
        <v>9.6199999999999992</v>
      </c>
      <c r="L337" s="59">
        <v>7.93</v>
      </c>
      <c r="M337" s="59">
        <f>L337+J337</f>
        <v>11.18</v>
      </c>
      <c r="N337" s="59">
        <f>TRUNC(J337*H337,2)</f>
        <v>1295.25</v>
      </c>
      <c r="O337" s="59">
        <f>TRUNC(L337*H337,2)</f>
        <v>3160.42</v>
      </c>
      <c r="P337" s="59">
        <f>TRUNC(((J337*H337)+(L337*H337)),2)</f>
        <v>4455.67</v>
      </c>
      <c r="Q337" s="58">
        <f t="shared" si="74"/>
        <v>1.1142419366102876E-3</v>
      </c>
      <c r="S337" s="59">
        <v>3.94</v>
      </c>
      <c r="T337" s="59">
        <v>9.6199999999999992</v>
      </c>
      <c r="U337" s="59">
        <v>13.56</v>
      </c>
      <c r="V337" s="59">
        <v>1570.24</v>
      </c>
      <c r="W337" s="59">
        <v>3833.96</v>
      </c>
      <c r="X337" s="59">
        <v>5404.2</v>
      </c>
      <c r="Y337" s="91">
        <f t="shared" si="75"/>
        <v>-948.52999999999975</v>
      </c>
    </row>
    <row r="338" spans="1:25" s="50" customFormat="1" x14ac:dyDescent="0.25">
      <c r="A338" s="52" t="s">
        <v>2298</v>
      </c>
      <c r="B338" s="44" t="s">
        <v>3004</v>
      </c>
      <c r="C338" s="62"/>
      <c r="D338" s="62"/>
      <c r="E338" s="87" t="s">
        <v>67</v>
      </c>
      <c r="F338" s="62"/>
      <c r="G338" s="60"/>
      <c r="H338" s="60"/>
      <c r="I338" s="66"/>
      <c r="J338" s="60"/>
      <c r="K338" s="66"/>
      <c r="L338" s="60"/>
      <c r="M338" s="60"/>
      <c r="N338" s="60"/>
      <c r="O338" s="60"/>
      <c r="P338" s="61">
        <f>SUM(P339:P341)</f>
        <v>18024.809999999998</v>
      </c>
      <c r="Q338" s="57">
        <f t="shared" si="74"/>
        <v>4.5075149644009712E-3</v>
      </c>
      <c r="S338" s="60"/>
      <c r="T338" s="60"/>
      <c r="U338" s="60"/>
      <c r="V338" s="60"/>
      <c r="W338" s="60"/>
      <c r="X338" s="61">
        <v>21852.5</v>
      </c>
      <c r="Y338" s="91">
        <f t="shared" si="75"/>
        <v>-3827.6900000000023</v>
      </c>
    </row>
    <row r="339" spans="1:25" s="50" customFormat="1" ht="24" x14ac:dyDescent="0.25">
      <c r="A339" s="52" t="s">
        <v>2299</v>
      </c>
      <c r="B339" s="3" t="s">
        <v>466</v>
      </c>
      <c r="C339" s="46">
        <v>271307</v>
      </c>
      <c r="D339" s="47" t="s">
        <v>1490</v>
      </c>
      <c r="E339" s="48" t="s">
        <v>1599</v>
      </c>
      <c r="F339" s="46" t="s">
        <v>289</v>
      </c>
      <c r="G339" s="59">
        <v>11.1</v>
      </c>
      <c r="H339" s="59">
        <v>11.1</v>
      </c>
      <c r="I339" s="66">
        <v>122.12</v>
      </c>
      <c r="J339" s="59">
        <v>100.78</v>
      </c>
      <c r="K339" s="66">
        <v>245.81</v>
      </c>
      <c r="L339" s="59">
        <v>202.86</v>
      </c>
      <c r="M339" s="59">
        <f>L339+J339</f>
        <v>303.64</v>
      </c>
      <c r="N339" s="59">
        <f>TRUNC(J339*H339,2)</f>
        <v>1118.6500000000001</v>
      </c>
      <c r="O339" s="59">
        <f>TRUNC(L339*H339,2)</f>
        <v>2251.7399999999998</v>
      </c>
      <c r="P339" s="59">
        <f>TRUNC(((J339*H339)+(L339*H339)),2)</f>
        <v>3370.4</v>
      </c>
      <c r="Q339" s="58">
        <f t="shared" si="74"/>
        <v>8.428454134061349E-4</v>
      </c>
      <c r="S339" s="59">
        <v>122.12</v>
      </c>
      <c r="T339" s="59">
        <v>245.81</v>
      </c>
      <c r="U339" s="59">
        <v>367.93</v>
      </c>
      <c r="V339" s="59">
        <v>1355.53</v>
      </c>
      <c r="W339" s="59">
        <v>2728.49</v>
      </c>
      <c r="X339" s="59">
        <v>4084.02</v>
      </c>
      <c r="Y339" s="91">
        <f t="shared" si="75"/>
        <v>-713.61999999999989</v>
      </c>
    </row>
    <row r="340" spans="1:25" s="50" customFormat="1" x14ac:dyDescent="0.25">
      <c r="A340" s="52" t="s">
        <v>2300</v>
      </c>
      <c r="B340" s="3" t="s">
        <v>467</v>
      </c>
      <c r="C340" s="46">
        <v>271608</v>
      </c>
      <c r="D340" s="47" t="s">
        <v>1490</v>
      </c>
      <c r="E340" s="48" t="s">
        <v>251</v>
      </c>
      <c r="F340" s="46" t="s">
        <v>11</v>
      </c>
      <c r="G340" s="59">
        <v>10.38</v>
      </c>
      <c r="H340" s="59">
        <v>10.38</v>
      </c>
      <c r="I340" s="66">
        <v>51.4</v>
      </c>
      <c r="J340" s="59">
        <v>42.42</v>
      </c>
      <c r="K340" s="66">
        <v>452.58</v>
      </c>
      <c r="L340" s="59">
        <v>373.51</v>
      </c>
      <c r="M340" s="59">
        <f>L340+J340</f>
        <v>415.93</v>
      </c>
      <c r="N340" s="59">
        <f>TRUNC(J340*H340,2)</f>
        <v>440.31</v>
      </c>
      <c r="O340" s="59">
        <f>TRUNC(L340*H340,2)</f>
        <v>3877.03</v>
      </c>
      <c r="P340" s="59">
        <f>TRUNC(((J340*H340)+(L340*H340)),2)</f>
        <v>4317.3500000000004</v>
      </c>
      <c r="Q340" s="58">
        <f t="shared" si="74"/>
        <v>1.079651864932642E-3</v>
      </c>
      <c r="S340" s="59">
        <v>51.4</v>
      </c>
      <c r="T340" s="59">
        <v>452.58</v>
      </c>
      <c r="U340" s="59">
        <v>503.98</v>
      </c>
      <c r="V340" s="59">
        <v>533.53</v>
      </c>
      <c r="W340" s="59">
        <v>4697.78</v>
      </c>
      <c r="X340" s="59">
        <v>5231.3100000000004</v>
      </c>
      <c r="Y340" s="91">
        <f t="shared" si="75"/>
        <v>-913.96</v>
      </c>
    </row>
    <row r="341" spans="1:25" s="50" customFormat="1" x14ac:dyDescent="0.25">
      <c r="A341" s="52" t="s">
        <v>2301</v>
      </c>
      <c r="B341" s="3" t="s">
        <v>468</v>
      </c>
      <c r="C341" s="46">
        <v>270501</v>
      </c>
      <c r="D341" s="47" t="s">
        <v>1490</v>
      </c>
      <c r="E341" s="48" t="s">
        <v>469</v>
      </c>
      <c r="F341" s="46" t="s">
        <v>11</v>
      </c>
      <c r="G341" s="59">
        <v>3492.25</v>
      </c>
      <c r="H341" s="59">
        <v>3492.25</v>
      </c>
      <c r="I341" s="66">
        <v>2</v>
      </c>
      <c r="J341" s="59">
        <v>1.65</v>
      </c>
      <c r="K341" s="66">
        <v>1.59</v>
      </c>
      <c r="L341" s="59">
        <v>1.31</v>
      </c>
      <c r="M341" s="59">
        <f>L341+J341</f>
        <v>2.96</v>
      </c>
      <c r="N341" s="59">
        <f>TRUNC(J341*H341,2)</f>
        <v>5762.21</v>
      </c>
      <c r="O341" s="59">
        <f>TRUNC(L341*H341,2)</f>
        <v>4574.84</v>
      </c>
      <c r="P341" s="59">
        <f>TRUNC(((J341*H341)+(L341*H341)),2)</f>
        <v>10337.06</v>
      </c>
      <c r="Q341" s="58">
        <f t="shared" si="74"/>
        <v>2.5850176860621947E-3</v>
      </c>
      <c r="S341" s="59">
        <v>2</v>
      </c>
      <c r="T341" s="59">
        <v>1.59</v>
      </c>
      <c r="U341" s="59">
        <v>3.59</v>
      </c>
      <c r="V341" s="59">
        <v>6984.5</v>
      </c>
      <c r="W341" s="59">
        <v>5552.67</v>
      </c>
      <c r="X341" s="59">
        <v>12537.17</v>
      </c>
      <c r="Y341" s="91">
        <f t="shared" si="75"/>
        <v>-2200.1100000000006</v>
      </c>
    </row>
    <row r="342" spans="1:25" s="50" customFormat="1" x14ac:dyDescent="0.25">
      <c r="A342" s="52" t="s">
        <v>2302</v>
      </c>
      <c r="B342" s="44" t="s">
        <v>3005</v>
      </c>
      <c r="C342" s="62"/>
      <c r="D342" s="62"/>
      <c r="E342" s="87" t="s">
        <v>30</v>
      </c>
      <c r="F342" s="62"/>
      <c r="G342" s="60"/>
      <c r="H342" s="60"/>
      <c r="I342" s="66"/>
      <c r="J342" s="60"/>
      <c r="K342" s="66"/>
      <c r="L342" s="60"/>
      <c r="M342" s="60"/>
      <c r="N342" s="60"/>
      <c r="O342" s="60"/>
      <c r="P342" s="61">
        <f>P343+P368+P388+P409</f>
        <v>21880.59</v>
      </c>
      <c r="Q342" s="57">
        <f t="shared" si="74"/>
        <v>5.4717407204249169E-3</v>
      </c>
      <c r="S342" s="60"/>
      <c r="T342" s="60"/>
      <c r="U342" s="60"/>
      <c r="V342" s="60"/>
      <c r="W342" s="60"/>
      <c r="X342" s="61">
        <v>26516.92</v>
      </c>
      <c r="Y342" s="91">
        <f t="shared" si="75"/>
        <v>-4636.3299999999981</v>
      </c>
    </row>
    <row r="343" spans="1:25" s="50" customFormat="1" x14ac:dyDescent="0.25">
      <c r="A343" s="52" t="s">
        <v>2303</v>
      </c>
      <c r="B343" s="44" t="s">
        <v>470</v>
      </c>
      <c r="C343" s="62"/>
      <c r="D343" s="62"/>
      <c r="E343" s="87" t="s">
        <v>471</v>
      </c>
      <c r="F343" s="62"/>
      <c r="G343" s="60"/>
      <c r="H343" s="60"/>
      <c r="I343" s="66"/>
      <c r="J343" s="60"/>
      <c r="K343" s="66"/>
      <c r="L343" s="60"/>
      <c r="M343" s="60"/>
      <c r="N343" s="60"/>
      <c r="O343" s="60"/>
      <c r="P343" s="61">
        <f>SUM(P344:P367)</f>
        <v>3825.1700000000005</v>
      </c>
      <c r="Q343" s="57">
        <f t="shared" si="74"/>
        <v>9.5657102717741085E-4</v>
      </c>
      <c r="S343" s="60"/>
      <c r="T343" s="60"/>
      <c r="U343" s="60"/>
      <c r="V343" s="60"/>
      <c r="W343" s="60"/>
      <c r="X343" s="61">
        <v>4636.7299999999996</v>
      </c>
      <c r="Y343" s="91">
        <f t="shared" si="75"/>
        <v>-811.55999999999904</v>
      </c>
    </row>
    <row r="344" spans="1:25" s="50" customFormat="1" ht="24" x14ac:dyDescent="0.25">
      <c r="A344" s="52" t="s">
        <v>2304</v>
      </c>
      <c r="B344" s="3" t="s">
        <v>472</v>
      </c>
      <c r="C344" s="46">
        <v>89356</v>
      </c>
      <c r="D344" s="46" t="s">
        <v>103</v>
      </c>
      <c r="E344" s="48" t="s">
        <v>1600</v>
      </c>
      <c r="F344" s="46" t="s">
        <v>289</v>
      </c>
      <c r="G344" s="59">
        <v>19.239999999999998</v>
      </c>
      <c r="H344" s="59">
        <v>19.239999999999998</v>
      </c>
      <c r="I344" s="66">
        <v>14.15</v>
      </c>
      <c r="J344" s="59">
        <v>11.67</v>
      </c>
      <c r="K344" s="66">
        <v>9.75</v>
      </c>
      <c r="L344" s="59">
        <v>8.0399999999999991</v>
      </c>
      <c r="M344" s="59">
        <f t="shared" ref="M344:M367" si="76">L344+J344</f>
        <v>19.71</v>
      </c>
      <c r="N344" s="59">
        <f t="shared" ref="N344:N367" si="77">TRUNC(J344*H344,2)</f>
        <v>224.53</v>
      </c>
      <c r="O344" s="59">
        <f t="shared" ref="O344:O367" si="78">TRUNC(L344*H344,2)</f>
        <v>154.68</v>
      </c>
      <c r="P344" s="59">
        <f t="shared" ref="P344:P367" si="79">TRUNC(((J344*H344)+(L344*H344)),2)</f>
        <v>379.22</v>
      </c>
      <c r="Q344" s="58">
        <f t="shared" si="74"/>
        <v>9.4832612648906503E-5</v>
      </c>
      <c r="S344" s="59">
        <v>14.15</v>
      </c>
      <c r="T344" s="59">
        <v>9.75</v>
      </c>
      <c r="U344" s="59">
        <v>23.9</v>
      </c>
      <c r="V344" s="59">
        <v>272.24</v>
      </c>
      <c r="W344" s="59">
        <v>187.59</v>
      </c>
      <c r="X344" s="59">
        <v>459.83</v>
      </c>
      <c r="Y344" s="91">
        <f t="shared" si="75"/>
        <v>-80.609999999999957</v>
      </c>
    </row>
    <row r="345" spans="1:25" s="50" customFormat="1" ht="24" x14ac:dyDescent="0.25">
      <c r="A345" s="52" t="s">
        <v>2305</v>
      </c>
      <c r="B345" s="3" t="s">
        <v>473</v>
      </c>
      <c r="C345" s="46">
        <v>89357</v>
      </c>
      <c r="D345" s="46" t="s">
        <v>103</v>
      </c>
      <c r="E345" s="48" t="s">
        <v>1601</v>
      </c>
      <c r="F345" s="46" t="s">
        <v>289</v>
      </c>
      <c r="G345" s="59">
        <v>29.71</v>
      </c>
      <c r="H345" s="59">
        <v>29.71</v>
      </c>
      <c r="I345" s="66">
        <v>16.87</v>
      </c>
      <c r="J345" s="59">
        <v>13.92</v>
      </c>
      <c r="K345" s="66">
        <v>16.93</v>
      </c>
      <c r="L345" s="59">
        <v>13.97</v>
      </c>
      <c r="M345" s="59">
        <f t="shared" si="76"/>
        <v>27.89</v>
      </c>
      <c r="N345" s="59">
        <f t="shared" si="77"/>
        <v>413.56</v>
      </c>
      <c r="O345" s="59">
        <f t="shared" si="78"/>
        <v>415.04</v>
      </c>
      <c r="P345" s="59">
        <f t="shared" si="79"/>
        <v>828.61</v>
      </c>
      <c r="Q345" s="58">
        <f t="shared" si="74"/>
        <v>2.0721283467910558E-4</v>
      </c>
      <c r="S345" s="59">
        <v>16.87</v>
      </c>
      <c r="T345" s="59">
        <v>16.93</v>
      </c>
      <c r="U345" s="59">
        <v>33.799999999999997</v>
      </c>
      <c r="V345" s="59">
        <v>501.2</v>
      </c>
      <c r="W345" s="59">
        <v>502.99</v>
      </c>
      <c r="X345" s="59">
        <v>1004.19</v>
      </c>
      <c r="Y345" s="91">
        <f t="shared" si="75"/>
        <v>-175.58000000000004</v>
      </c>
    </row>
    <row r="346" spans="1:25" s="50" customFormat="1" ht="24" x14ac:dyDescent="0.25">
      <c r="A346" s="52" t="s">
        <v>2306</v>
      </c>
      <c r="B346" s="3" t="s">
        <v>474</v>
      </c>
      <c r="C346" s="46">
        <v>89449</v>
      </c>
      <c r="D346" s="46" t="s">
        <v>103</v>
      </c>
      <c r="E346" s="48" t="s">
        <v>1602</v>
      </c>
      <c r="F346" s="46" t="s">
        <v>289</v>
      </c>
      <c r="G346" s="59">
        <v>17.96</v>
      </c>
      <c r="H346" s="59">
        <v>17.96</v>
      </c>
      <c r="I346" s="66">
        <v>1.26</v>
      </c>
      <c r="J346" s="59">
        <v>1.03</v>
      </c>
      <c r="K346" s="66">
        <v>20.82</v>
      </c>
      <c r="L346" s="59">
        <v>17.18</v>
      </c>
      <c r="M346" s="59">
        <f t="shared" si="76"/>
        <v>18.21</v>
      </c>
      <c r="N346" s="59">
        <f t="shared" si="77"/>
        <v>18.489999999999998</v>
      </c>
      <c r="O346" s="59">
        <f t="shared" si="78"/>
        <v>308.55</v>
      </c>
      <c r="P346" s="59">
        <f t="shared" si="79"/>
        <v>327.05</v>
      </c>
      <c r="Q346" s="58">
        <f t="shared" si="74"/>
        <v>8.1786313925491456E-5</v>
      </c>
      <c r="S346" s="59">
        <v>1.26</v>
      </c>
      <c r="T346" s="59">
        <v>20.82</v>
      </c>
      <c r="U346" s="59">
        <v>22.08</v>
      </c>
      <c r="V346" s="59">
        <v>22.62</v>
      </c>
      <c r="W346" s="59">
        <v>373.93</v>
      </c>
      <c r="X346" s="59">
        <v>396.55</v>
      </c>
      <c r="Y346" s="91">
        <f t="shared" si="75"/>
        <v>-69.5</v>
      </c>
    </row>
    <row r="347" spans="1:25" s="50" customFormat="1" ht="24" x14ac:dyDescent="0.25">
      <c r="A347" s="52" t="s">
        <v>2307</v>
      </c>
      <c r="B347" s="3" t="s">
        <v>475</v>
      </c>
      <c r="C347" s="46">
        <v>89395</v>
      </c>
      <c r="D347" s="46" t="s">
        <v>103</v>
      </c>
      <c r="E347" s="48" t="s">
        <v>1603</v>
      </c>
      <c r="F347" s="46" t="s">
        <v>133</v>
      </c>
      <c r="G347" s="59">
        <v>3</v>
      </c>
      <c r="H347" s="59">
        <v>3</v>
      </c>
      <c r="I347" s="66">
        <v>7.54</v>
      </c>
      <c r="J347" s="59">
        <v>6.22</v>
      </c>
      <c r="K347" s="66">
        <v>5.37</v>
      </c>
      <c r="L347" s="59">
        <v>4.43</v>
      </c>
      <c r="M347" s="59">
        <f t="shared" si="76"/>
        <v>10.649999999999999</v>
      </c>
      <c r="N347" s="59">
        <f t="shared" si="77"/>
        <v>18.66</v>
      </c>
      <c r="O347" s="59">
        <f t="shared" si="78"/>
        <v>13.29</v>
      </c>
      <c r="P347" s="59">
        <f t="shared" si="79"/>
        <v>31.95</v>
      </c>
      <c r="Q347" s="58">
        <f t="shared" si="74"/>
        <v>7.9898264177326163E-6</v>
      </c>
      <c r="S347" s="59">
        <v>7.54</v>
      </c>
      <c r="T347" s="59">
        <v>5.37</v>
      </c>
      <c r="U347" s="59">
        <v>12.91</v>
      </c>
      <c r="V347" s="59">
        <v>22.62</v>
      </c>
      <c r="W347" s="59">
        <v>16.11</v>
      </c>
      <c r="X347" s="59">
        <v>38.729999999999997</v>
      </c>
      <c r="Y347" s="91">
        <f t="shared" si="75"/>
        <v>-6.7799999999999976</v>
      </c>
    </row>
    <row r="348" spans="1:25" s="50" customFormat="1" ht="24" x14ac:dyDescent="0.25">
      <c r="A348" s="52" t="s">
        <v>2308</v>
      </c>
      <c r="B348" s="3" t="s">
        <v>476</v>
      </c>
      <c r="C348" s="46">
        <v>89398</v>
      </c>
      <c r="D348" s="46" t="s">
        <v>103</v>
      </c>
      <c r="E348" s="48" t="s">
        <v>1604</v>
      </c>
      <c r="F348" s="46" t="s">
        <v>133</v>
      </c>
      <c r="G348" s="59">
        <v>4</v>
      </c>
      <c r="H348" s="59">
        <v>4</v>
      </c>
      <c r="I348" s="66">
        <v>8.99</v>
      </c>
      <c r="J348" s="59">
        <v>7.41</v>
      </c>
      <c r="K348" s="66">
        <v>9.6300000000000008</v>
      </c>
      <c r="L348" s="59">
        <v>7.94</v>
      </c>
      <c r="M348" s="59">
        <f t="shared" si="76"/>
        <v>15.350000000000001</v>
      </c>
      <c r="N348" s="59">
        <f t="shared" si="77"/>
        <v>29.64</v>
      </c>
      <c r="O348" s="59">
        <f t="shared" si="78"/>
        <v>31.76</v>
      </c>
      <c r="P348" s="59">
        <f t="shared" si="79"/>
        <v>61.4</v>
      </c>
      <c r="Q348" s="58">
        <f t="shared" si="74"/>
        <v>1.5354470799648909E-5</v>
      </c>
      <c r="S348" s="59">
        <v>8.99</v>
      </c>
      <c r="T348" s="59">
        <v>9.6300000000000008</v>
      </c>
      <c r="U348" s="59">
        <v>18.62</v>
      </c>
      <c r="V348" s="59">
        <v>35.96</v>
      </c>
      <c r="W348" s="59">
        <v>38.520000000000003</v>
      </c>
      <c r="X348" s="59">
        <v>74.48</v>
      </c>
      <c r="Y348" s="91">
        <f t="shared" si="75"/>
        <v>-13.080000000000005</v>
      </c>
    </row>
    <row r="349" spans="1:25" s="50" customFormat="1" ht="24" x14ac:dyDescent="0.25">
      <c r="A349" s="52" t="s">
        <v>2309</v>
      </c>
      <c r="B349" s="3" t="s">
        <v>477</v>
      </c>
      <c r="C349" s="46">
        <v>89625</v>
      </c>
      <c r="D349" s="46" t="s">
        <v>103</v>
      </c>
      <c r="E349" s="48" t="s">
        <v>1605</v>
      </c>
      <c r="F349" s="46" t="s">
        <v>133</v>
      </c>
      <c r="G349" s="59">
        <v>5</v>
      </c>
      <c r="H349" s="59">
        <v>5</v>
      </c>
      <c r="I349" s="66">
        <v>6.3</v>
      </c>
      <c r="J349" s="59">
        <v>5.19</v>
      </c>
      <c r="K349" s="66">
        <v>18.100000000000001</v>
      </c>
      <c r="L349" s="59">
        <v>14.93</v>
      </c>
      <c r="M349" s="59">
        <f t="shared" si="76"/>
        <v>20.12</v>
      </c>
      <c r="N349" s="59">
        <f t="shared" si="77"/>
        <v>25.95</v>
      </c>
      <c r="O349" s="59">
        <f t="shared" si="78"/>
        <v>74.650000000000006</v>
      </c>
      <c r="P349" s="59">
        <f t="shared" si="79"/>
        <v>100.6</v>
      </c>
      <c r="Q349" s="58">
        <f t="shared" si="74"/>
        <v>2.5157325121248862E-5</v>
      </c>
      <c r="S349" s="59">
        <v>6.3</v>
      </c>
      <c r="T349" s="59">
        <v>18.100000000000001</v>
      </c>
      <c r="U349" s="59">
        <v>24.4</v>
      </c>
      <c r="V349" s="59">
        <v>31.5</v>
      </c>
      <c r="W349" s="59">
        <v>90.5</v>
      </c>
      <c r="X349" s="59">
        <v>122</v>
      </c>
      <c r="Y349" s="91">
        <f t="shared" si="75"/>
        <v>-21.400000000000006</v>
      </c>
    </row>
    <row r="350" spans="1:25" s="50" customFormat="1" ht="24" x14ac:dyDescent="0.25">
      <c r="A350" s="52" t="s">
        <v>2310</v>
      </c>
      <c r="B350" s="3" t="s">
        <v>478</v>
      </c>
      <c r="C350" s="46">
        <v>89627</v>
      </c>
      <c r="D350" s="46" t="s">
        <v>103</v>
      </c>
      <c r="E350" s="48" t="s">
        <v>1606</v>
      </c>
      <c r="F350" s="46" t="s">
        <v>133</v>
      </c>
      <c r="G350" s="59">
        <v>2</v>
      </c>
      <c r="H350" s="59">
        <v>2</v>
      </c>
      <c r="I350" s="66">
        <v>4.9000000000000004</v>
      </c>
      <c r="J350" s="59">
        <v>4.04</v>
      </c>
      <c r="K350" s="66">
        <v>17.11</v>
      </c>
      <c r="L350" s="59">
        <v>14.12</v>
      </c>
      <c r="M350" s="59">
        <f t="shared" si="76"/>
        <v>18.16</v>
      </c>
      <c r="N350" s="59">
        <f t="shared" si="77"/>
        <v>8.08</v>
      </c>
      <c r="O350" s="59">
        <f t="shared" si="78"/>
        <v>28.24</v>
      </c>
      <c r="P350" s="59">
        <f t="shared" si="79"/>
        <v>36.32</v>
      </c>
      <c r="Q350" s="58">
        <f t="shared" si="74"/>
        <v>9.0826446163395502E-6</v>
      </c>
      <c r="S350" s="59">
        <v>4.9000000000000004</v>
      </c>
      <c r="T350" s="59">
        <v>17.11</v>
      </c>
      <c r="U350" s="59">
        <v>22.01</v>
      </c>
      <c r="V350" s="59">
        <v>9.8000000000000007</v>
      </c>
      <c r="W350" s="59">
        <v>34.22</v>
      </c>
      <c r="X350" s="59">
        <v>44.02</v>
      </c>
      <c r="Y350" s="91">
        <f t="shared" si="75"/>
        <v>-7.7000000000000028</v>
      </c>
    </row>
    <row r="351" spans="1:25" s="50" customFormat="1" x14ac:dyDescent="0.25">
      <c r="A351" s="52" t="s">
        <v>2311</v>
      </c>
      <c r="B351" s="3" t="s">
        <v>479</v>
      </c>
      <c r="C351" s="46">
        <v>81425</v>
      </c>
      <c r="D351" s="47" t="s">
        <v>1490</v>
      </c>
      <c r="E351" s="48" t="s">
        <v>480</v>
      </c>
      <c r="F351" s="46" t="s">
        <v>106</v>
      </c>
      <c r="G351" s="59">
        <v>2</v>
      </c>
      <c r="H351" s="59">
        <v>2</v>
      </c>
      <c r="I351" s="66">
        <v>11.2</v>
      </c>
      <c r="J351" s="59">
        <v>9.24</v>
      </c>
      <c r="K351" s="66">
        <v>16.190000000000001</v>
      </c>
      <c r="L351" s="59">
        <v>13.36</v>
      </c>
      <c r="M351" s="59">
        <f t="shared" si="76"/>
        <v>22.6</v>
      </c>
      <c r="N351" s="59">
        <f t="shared" si="77"/>
        <v>18.48</v>
      </c>
      <c r="O351" s="59">
        <f t="shared" si="78"/>
        <v>26.72</v>
      </c>
      <c r="P351" s="59">
        <f t="shared" si="79"/>
        <v>45.2</v>
      </c>
      <c r="Q351" s="58">
        <f t="shared" si="74"/>
        <v>1.1303291207559133E-5</v>
      </c>
      <c r="S351" s="59">
        <v>11.2</v>
      </c>
      <c r="T351" s="59">
        <v>16.190000000000001</v>
      </c>
      <c r="U351" s="59">
        <v>27.39</v>
      </c>
      <c r="V351" s="59">
        <v>22.4</v>
      </c>
      <c r="W351" s="59">
        <v>32.380000000000003</v>
      </c>
      <c r="X351" s="59">
        <v>54.78</v>
      </c>
      <c r="Y351" s="91">
        <f t="shared" si="75"/>
        <v>-9.5799999999999983</v>
      </c>
    </row>
    <row r="352" spans="1:25" s="50" customFormat="1" ht="24" x14ac:dyDescent="0.25">
      <c r="A352" s="52" t="s">
        <v>2312</v>
      </c>
      <c r="B352" s="3" t="s">
        <v>481</v>
      </c>
      <c r="C352" s="46">
        <v>89364</v>
      </c>
      <c r="D352" s="46" t="s">
        <v>103</v>
      </c>
      <c r="E352" s="48" t="s">
        <v>1607</v>
      </c>
      <c r="F352" s="46" t="s">
        <v>133</v>
      </c>
      <c r="G352" s="59">
        <v>8</v>
      </c>
      <c r="H352" s="59">
        <v>8</v>
      </c>
      <c r="I352" s="66">
        <v>5.66</v>
      </c>
      <c r="J352" s="59">
        <v>4.67</v>
      </c>
      <c r="K352" s="66">
        <v>6.51</v>
      </c>
      <c r="L352" s="59">
        <v>5.37</v>
      </c>
      <c r="M352" s="59">
        <f t="shared" si="76"/>
        <v>10.039999999999999</v>
      </c>
      <c r="N352" s="59">
        <f t="shared" si="77"/>
        <v>37.36</v>
      </c>
      <c r="O352" s="59">
        <f t="shared" si="78"/>
        <v>42.96</v>
      </c>
      <c r="P352" s="59">
        <f t="shared" si="79"/>
        <v>80.319999999999993</v>
      </c>
      <c r="Q352" s="58">
        <f t="shared" si="74"/>
        <v>2.0085848446706845E-5</v>
      </c>
      <c r="S352" s="59">
        <v>5.66</v>
      </c>
      <c r="T352" s="59">
        <v>6.51</v>
      </c>
      <c r="U352" s="59">
        <v>12.17</v>
      </c>
      <c r="V352" s="59">
        <v>45.28</v>
      </c>
      <c r="W352" s="59">
        <v>52.08</v>
      </c>
      <c r="X352" s="59">
        <v>97.36</v>
      </c>
      <c r="Y352" s="91">
        <f t="shared" si="75"/>
        <v>-17.040000000000006</v>
      </c>
    </row>
    <row r="353" spans="1:25" s="50" customFormat="1" ht="24" x14ac:dyDescent="0.25">
      <c r="A353" s="52" t="s">
        <v>2313</v>
      </c>
      <c r="B353" s="3" t="s">
        <v>482</v>
      </c>
      <c r="C353" s="46">
        <v>89369</v>
      </c>
      <c r="D353" s="46" t="s">
        <v>103</v>
      </c>
      <c r="E353" s="48" t="s">
        <v>1608</v>
      </c>
      <c r="F353" s="46" t="s">
        <v>133</v>
      </c>
      <c r="G353" s="59">
        <v>11</v>
      </c>
      <c r="H353" s="59">
        <v>11</v>
      </c>
      <c r="I353" s="66">
        <v>6.75</v>
      </c>
      <c r="J353" s="59">
        <v>5.57</v>
      </c>
      <c r="K353" s="66">
        <v>11.59</v>
      </c>
      <c r="L353" s="59">
        <v>9.56</v>
      </c>
      <c r="M353" s="59">
        <f t="shared" si="76"/>
        <v>15.13</v>
      </c>
      <c r="N353" s="59">
        <f t="shared" si="77"/>
        <v>61.27</v>
      </c>
      <c r="O353" s="59">
        <f t="shared" si="78"/>
        <v>105.16</v>
      </c>
      <c r="P353" s="59">
        <f t="shared" si="79"/>
        <v>166.43</v>
      </c>
      <c r="Q353" s="58">
        <f t="shared" si="74"/>
        <v>4.1619618488364299E-5</v>
      </c>
      <c r="S353" s="59">
        <v>6.75</v>
      </c>
      <c r="T353" s="59">
        <v>11.59</v>
      </c>
      <c r="U353" s="59">
        <v>18.34</v>
      </c>
      <c r="V353" s="59">
        <v>74.25</v>
      </c>
      <c r="W353" s="59">
        <v>127.49</v>
      </c>
      <c r="X353" s="59">
        <v>201.74</v>
      </c>
      <c r="Y353" s="91">
        <f t="shared" si="75"/>
        <v>-35.31</v>
      </c>
    </row>
    <row r="354" spans="1:25" s="50" customFormat="1" ht="24" x14ac:dyDescent="0.25">
      <c r="A354" s="52" t="s">
        <v>2314</v>
      </c>
      <c r="B354" s="3" t="s">
        <v>483</v>
      </c>
      <c r="C354" s="46">
        <v>89503</v>
      </c>
      <c r="D354" s="46" t="s">
        <v>103</v>
      </c>
      <c r="E354" s="48" t="s">
        <v>1609</v>
      </c>
      <c r="F354" s="46" t="s">
        <v>133</v>
      </c>
      <c r="G354" s="59">
        <v>4</v>
      </c>
      <c r="H354" s="59">
        <v>4</v>
      </c>
      <c r="I354" s="66">
        <v>4.72</v>
      </c>
      <c r="J354" s="59">
        <v>3.89</v>
      </c>
      <c r="K354" s="66">
        <v>20.56</v>
      </c>
      <c r="L354" s="59">
        <v>16.96</v>
      </c>
      <c r="M354" s="59">
        <f t="shared" si="76"/>
        <v>20.85</v>
      </c>
      <c r="N354" s="59">
        <f t="shared" si="77"/>
        <v>15.56</v>
      </c>
      <c r="O354" s="59">
        <f t="shared" si="78"/>
        <v>67.84</v>
      </c>
      <c r="P354" s="59">
        <f t="shared" si="79"/>
        <v>83.4</v>
      </c>
      <c r="Q354" s="58">
        <f t="shared" si="74"/>
        <v>2.085607271483256E-5</v>
      </c>
      <c r="S354" s="59">
        <v>4.72</v>
      </c>
      <c r="T354" s="59">
        <v>20.56</v>
      </c>
      <c r="U354" s="59">
        <v>25.28</v>
      </c>
      <c r="V354" s="59">
        <v>18.88</v>
      </c>
      <c r="W354" s="59">
        <v>82.24</v>
      </c>
      <c r="X354" s="59">
        <v>101.12</v>
      </c>
      <c r="Y354" s="91">
        <f t="shared" si="75"/>
        <v>-17.72</v>
      </c>
    </row>
    <row r="355" spans="1:25" s="50" customFormat="1" ht="36" x14ac:dyDescent="0.25">
      <c r="A355" s="52" t="s">
        <v>2315</v>
      </c>
      <c r="B355" s="48" t="s">
        <v>1610</v>
      </c>
      <c r="C355" s="47" t="s">
        <v>1611</v>
      </c>
      <c r="D355" s="47" t="s">
        <v>103</v>
      </c>
      <c r="E355" s="48" t="s">
        <v>1612</v>
      </c>
      <c r="F355" s="47" t="s">
        <v>133</v>
      </c>
      <c r="G355" s="59">
        <v>3</v>
      </c>
      <c r="H355" s="59">
        <v>3</v>
      </c>
      <c r="I355" s="66">
        <v>5.26</v>
      </c>
      <c r="J355" s="59">
        <v>4.34</v>
      </c>
      <c r="K355" s="66">
        <v>12.65</v>
      </c>
      <c r="L355" s="59">
        <v>10.44</v>
      </c>
      <c r="M355" s="59">
        <f t="shared" si="76"/>
        <v>14.78</v>
      </c>
      <c r="N355" s="59">
        <f t="shared" si="77"/>
        <v>13.02</v>
      </c>
      <c r="O355" s="59">
        <f t="shared" si="78"/>
        <v>31.32</v>
      </c>
      <c r="P355" s="59">
        <f t="shared" si="79"/>
        <v>44.34</v>
      </c>
      <c r="Q355" s="58">
        <f t="shared" si="74"/>
        <v>1.1088228587238317E-5</v>
      </c>
      <c r="S355" s="59">
        <v>5.26</v>
      </c>
      <c r="T355" s="59">
        <v>12.65</v>
      </c>
      <c r="U355" s="59">
        <v>17.91</v>
      </c>
      <c r="V355" s="59">
        <v>15.78</v>
      </c>
      <c r="W355" s="59">
        <v>37.950000000000003</v>
      </c>
      <c r="X355" s="59">
        <v>53.73</v>
      </c>
      <c r="Y355" s="91">
        <f t="shared" si="75"/>
        <v>-9.3899999999999935</v>
      </c>
    </row>
    <row r="356" spans="1:25" s="50" customFormat="1" x14ac:dyDescent="0.25">
      <c r="A356" s="52" t="s">
        <v>2316</v>
      </c>
      <c r="B356" s="3" t="s">
        <v>484</v>
      </c>
      <c r="C356" s="46">
        <v>81360</v>
      </c>
      <c r="D356" s="46" t="s">
        <v>1490</v>
      </c>
      <c r="E356" s="48" t="s">
        <v>485</v>
      </c>
      <c r="F356" s="46" t="s">
        <v>106</v>
      </c>
      <c r="G356" s="59">
        <v>5</v>
      </c>
      <c r="H356" s="59">
        <v>5</v>
      </c>
      <c r="I356" s="66">
        <v>4.25</v>
      </c>
      <c r="J356" s="59">
        <v>3.5</v>
      </c>
      <c r="K356" s="66">
        <v>7.49</v>
      </c>
      <c r="L356" s="59">
        <v>6.18</v>
      </c>
      <c r="M356" s="59">
        <f t="shared" si="76"/>
        <v>9.68</v>
      </c>
      <c r="N356" s="59">
        <f t="shared" si="77"/>
        <v>17.5</v>
      </c>
      <c r="O356" s="59">
        <f t="shared" si="78"/>
        <v>30.9</v>
      </c>
      <c r="P356" s="59">
        <f t="shared" si="79"/>
        <v>48.4</v>
      </c>
      <c r="Q356" s="58">
        <f t="shared" si="74"/>
        <v>1.2103524213404026E-5</v>
      </c>
      <c r="S356" s="59">
        <v>4.25</v>
      </c>
      <c r="T356" s="59">
        <v>7.49</v>
      </c>
      <c r="U356" s="59">
        <v>11.74</v>
      </c>
      <c r="V356" s="59">
        <v>21.25</v>
      </c>
      <c r="W356" s="59">
        <v>37.450000000000003</v>
      </c>
      <c r="X356" s="59">
        <v>58.7</v>
      </c>
      <c r="Y356" s="91">
        <f t="shared" si="75"/>
        <v>-10.300000000000004</v>
      </c>
    </row>
    <row r="357" spans="1:25" s="50" customFormat="1" ht="24" x14ac:dyDescent="0.25">
      <c r="A357" s="52" t="s">
        <v>2317</v>
      </c>
      <c r="B357" s="3" t="s">
        <v>486</v>
      </c>
      <c r="C357" s="46" t="s">
        <v>487</v>
      </c>
      <c r="D357" s="46" t="s">
        <v>70</v>
      </c>
      <c r="E357" s="48" t="s">
        <v>1613</v>
      </c>
      <c r="F357" s="46" t="s">
        <v>133</v>
      </c>
      <c r="G357" s="59">
        <v>1</v>
      </c>
      <c r="H357" s="59">
        <v>1</v>
      </c>
      <c r="I357" s="66">
        <v>5.58</v>
      </c>
      <c r="J357" s="59">
        <v>4.5999999999999996</v>
      </c>
      <c r="K357" s="66">
        <v>9.2799999999999994</v>
      </c>
      <c r="L357" s="59">
        <v>7.65</v>
      </c>
      <c r="M357" s="59">
        <f t="shared" si="76"/>
        <v>12.25</v>
      </c>
      <c r="N357" s="59">
        <f t="shared" si="77"/>
        <v>4.5999999999999996</v>
      </c>
      <c r="O357" s="59">
        <f t="shared" si="78"/>
        <v>7.65</v>
      </c>
      <c r="P357" s="59">
        <f t="shared" si="79"/>
        <v>12.25</v>
      </c>
      <c r="Q357" s="58">
        <f t="shared" si="74"/>
        <v>3.0633919754999857E-6</v>
      </c>
      <c r="S357" s="59">
        <v>5.58</v>
      </c>
      <c r="T357" s="59">
        <v>9.2799999999999994</v>
      </c>
      <c r="U357" s="59">
        <v>14.86</v>
      </c>
      <c r="V357" s="59">
        <v>5.58</v>
      </c>
      <c r="W357" s="59">
        <v>9.2799999999999994</v>
      </c>
      <c r="X357" s="59">
        <v>14.86</v>
      </c>
      <c r="Y357" s="91">
        <f t="shared" si="75"/>
        <v>-2.6099999999999994</v>
      </c>
    </row>
    <row r="358" spans="1:25" s="50" customFormat="1" x14ac:dyDescent="0.25">
      <c r="A358" s="52" t="s">
        <v>2318</v>
      </c>
      <c r="B358" s="3" t="s">
        <v>488</v>
      </c>
      <c r="C358" s="46">
        <v>81179</v>
      </c>
      <c r="D358" s="47" t="s">
        <v>1490</v>
      </c>
      <c r="E358" s="48" t="s">
        <v>489</v>
      </c>
      <c r="F358" s="46" t="s">
        <v>106</v>
      </c>
      <c r="G358" s="59">
        <v>2</v>
      </c>
      <c r="H358" s="59">
        <v>2</v>
      </c>
      <c r="I358" s="66">
        <v>5.22</v>
      </c>
      <c r="J358" s="59">
        <v>4.3</v>
      </c>
      <c r="K358" s="66">
        <v>4.45</v>
      </c>
      <c r="L358" s="59">
        <v>3.67</v>
      </c>
      <c r="M358" s="59">
        <f t="shared" si="76"/>
        <v>7.97</v>
      </c>
      <c r="N358" s="59">
        <f t="shared" si="77"/>
        <v>8.6</v>
      </c>
      <c r="O358" s="59">
        <f t="shared" si="78"/>
        <v>7.34</v>
      </c>
      <c r="P358" s="59">
        <f t="shared" si="79"/>
        <v>15.94</v>
      </c>
      <c r="Q358" s="58">
        <f t="shared" si="74"/>
        <v>3.9861606603648798E-6</v>
      </c>
      <c r="S358" s="59">
        <v>5.22</v>
      </c>
      <c r="T358" s="59">
        <v>4.45</v>
      </c>
      <c r="U358" s="59">
        <v>9.67</v>
      </c>
      <c r="V358" s="59">
        <v>10.44</v>
      </c>
      <c r="W358" s="59">
        <v>8.9</v>
      </c>
      <c r="X358" s="59">
        <v>19.34</v>
      </c>
      <c r="Y358" s="91">
        <f t="shared" si="75"/>
        <v>-3.4000000000000004</v>
      </c>
    </row>
    <row r="359" spans="1:25" s="50" customFormat="1" x14ac:dyDescent="0.25">
      <c r="A359" s="52" t="s">
        <v>2319</v>
      </c>
      <c r="B359" s="3" t="s">
        <v>490</v>
      </c>
      <c r="C359" s="46">
        <v>81180</v>
      </c>
      <c r="D359" s="47" t="s">
        <v>1490</v>
      </c>
      <c r="E359" s="48" t="s">
        <v>491</v>
      </c>
      <c r="F359" s="46" t="s">
        <v>106</v>
      </c>
      <c r="G359" s="59">
        <v>3</v>
      </c>
      <c r="H359" s="59">
        <v>3</v>
      </c>
      <c r="I359" s="66">
        <v>5.22</v>
      </c>
      <c r="J359" s="59">
        <v>4.3</v>
      </c>
      <c r="K359" s="66">
        <v>6.09</v>
      </c>
      <c r="L359" s="59">
        <v>5.0199999999999996</v>
      </c>
      <c r="M359" s="59">
        <f t="shared" si="76"/>
        <v>9.32</v>
      </c>
      <c r="N359" s="59">
        <f t="shared" si="77"/>
        <v>12.9</v>
      </c>
      <c r="O359" s="59">
        <f t="shared" si="78"/>
        <v>15.06</v>
      </c>
      <c r="P359" s="59">
        <f t="shared" si="79"/>
        <v>27.96</v>
      </c>
      <c r="Q359" s="58">
        <f t="shared" si="74"/>
        <v>6.9920358885697642E-6</v>
      </c>
      <c r="S359" s="59">
        <v>5.22</v>
      </c>
      <c r="T359" s="59">
        <v>6.09</v>
      </c>
      <c r="U359" s="59">
        <v>11.31</v>
      </c>
      <c r="V359" s="59">
        <v>15.66</v>
      </c>
      <c r="W359" s="59">
        <v>18.27</v>
      </c>
      <c r="X359" s="59">
        <v>33.93</v>
      </c>
      <c r="Y359" s="91">
        <f t="shared" si="75"/>
        <v>-5.9699999999999989</v>
      </c>
    </row>
    <row r="360" spans="1:25" s="50" customFormat="1" ht="36" x14ac:dyDescent="0.25">
      <c r="A360" s="52" t="s">
        <v>2320</v>
      </c>
      <c r="B360" s="48" t="s">
        <v>1614</v>
      </c>
      <c r="C360" s="47" t="s">
        <v>1615</v>
      </c>
      <c r="D360" s="47" t="s">
        <v>103</v>
      </c>
      <c r="E360" s="48" t="s">
        <v>1616</v>
      </c>
      <c r="F360" s="47" t="s">
        <v>133</v>
      </c>
      <c r="G360" s="59">
        <v>1</v>
      </c>
      <c r="H360" s="59">
        <v>1</v>
      </c>
      <c r="I360" s="66">
        <v>8.23</v>
      </c>
      <c r="J360" s="59">
        <v>6.79</v>
      </c>
      <c r="K360" s="66">
        <v>86.91</v>
      </c>
      <c r="L360" s="59">
        <v>71.72</v>
      </c>
      <c r="M360" s="59">
        <f t="shared" si="76"/>
        <v>78.510000000000005</v>
      </c>
      <c r="N360" s="59">
        <f t="shared" si="77"/>
        <v>6.79</v>
      </c>
      <c r="O360" s="59">
        <f t="shared" si="78"/>
        <v>71.72</v>
      </c>
      <c r="P360" s="59">
        <f t="shared" si="79"/>
        <v>78.510000000000005</v>
      </c>
      <c r="Q360" s="58">
        <f t="shared" si="74"/>
        <v>1.9633216652775828E-5</v>
      </c>
      <c r="S360" s="59">
        <v>8.23</v>
      </c>
      <c r="T360" s="59">
        <v>86.91</v>
      </c>
      <c r="U360" s="59">
        <v>95.14</v>
      </c>
      <c r="V360" s="59">
        <v>8.23</v>
      </c>
      <c r="W360" s="59">
        <v>86.91</v>
      </c>
      <c r="X360" s="59">
        <v>95.14</v>
      </c>
      <c r="Y360" s="91">
        <f t="shared" si="75"/>
        <v>-16.629999999999995</v>
      </c>
    </row>
    <row r="361" spans="1:25" s="50" customFormat="1" x14ac:dyDescent="0.25">
      <c r="A361" s="52" t="s">
        <v>2324</v>
      </c>
      <c r="B361" s="3" t="s">
        <v>492</v>
      </c>
      <c r="C361" s="46">
        <v>80926</v>
      </c>
      <c r="D361" s="47" t="s">
        <v>1490</v>
      </c>
      <c r="E361" s="48" t="s">
        <v>493</v>
      </c>
      <c r="F361" s="46" t="s">
        <v>106</v>
      </c>
      <c r="G361" s="59">
        <v>6</v>
      </c>
      <c r="H361" s="59">
        <v>6</v>
      </c>
      <c r="I361" s="66">
        <v>22.78</v>
      </c>
      <c r="J361" s="59">
        <v>18.8</v>
      </c>
      <c r="K361" s="66">
        <v>83.65</v>
      </c>
      <c r="L361" s="59">
        <v>69.03</v>
      </c>
      <c r="M361" s="59">
        <f t="shared" si="76"/>
        <v>87.83</v>
      </c>
      <c r="N361" s="59">
        <f t="shared" si="77"/>
        <v>112.8</v>
      </c>
      <c r="O361" s="59">
        <f t="shared" si="78"/>
        <v>414.18</v>
      </c>
      <c r="P361" s="59">
        <f t="shared" si="79"/>
        <v>526.98</v>
      </c>
      <c r="Q361" s="58">
        <f t="shared" si="74"/>
        <v>1.3178337169379449E-4</v>
      </c>
      <c r="S361" s="59">
        <v>22.78</v>
      </c>
      <c r="T361" s="59">
        <v>83.65</v>
      </c>
      <c r="U361" s="59">
        <v>106.43</v>
      </c>
      <c r="V361" s="59">
        <v>136.68</v>
      </c>
      <c r="W361" s="59">
        <v>501.9</v>
      </c>
      <c r="X361" s="59">
        <v>638.58000000000004</v>
      </c>
      <c r="Y361" s="91">
        <f t="shared" si="75"/>
        <v>-111.60000000000002</v>
      </c>
    </row>
    <row r="362" spans="1:25" s="50" customFormat="1" x14ac:dyDescent="0.25">
      <c r="A362" s="52" t="s">
        <v>2325</v>
      </c>
      <c r="B362" s="3" t="s">
        <v>494</v>
      </c>
      <c r="C362" s="46">
        <v>80927</v>
      </c>
      <c r="D362" s="47" t="s">
        <v>1490</v>
      </c>
      <c r="E362" s="48" t="s">
        <v>495</v>
      </c>
      <c r="F362" s="46" t="s">
        <v>106</v>
      </c>
      <c r="G362" s="59">
        <v>5</v>
      </c>
      <c r="H362" s="59">
        <v>5</v>
      </c>
      <c r="I362" s="66">
        <v>22.78</v>
      </c>
      <c r="J362" s="59">
        <v>18.8</v>
      </c>
      <c r="K362" s="66">
        <v>114.78</v>
      </c>
      <c r="L362" s="59">
        <v>94.72</v>
      </c>
      <c r="M362" s="59">
        <f t="shared" si="76"/>
        <v>113.52</v>
      </c>
      <c r="N362" s="59">
        <f t="shared" si="77"/>
        <v>94</v>
      </c>
      <c r="O362" s="59">
        <f t="shared" si="78"/>
        <v>473.6</v>
      </c>
      <c r="P362" s="59">
        <f t="shared" si="79"/>
        <v>567.6</v>
      </c>
      <c r="Q362" s="58">
        <f t="shared" si="74"/>
        <v>1.4194132941173812E-4</v>
      </c>
      <c r="S362" s="59">
        <v>22.78</v>
      </c>
      <c r="T362" s="59">
        <v>114.78</v>
      </c>
      <c r="U362" s="59">
        <v>137.56</v>
      </c>
      <c r="V362" s="59">
        <v>113.9</v>
      </c>
      <c r="W362" s="59">
        <v>573.9</v>
      </c>
      <c r="X362" s="59">
        <v>687.8</v>
      </c>
      <c r="Y362" s="91">
        <f t="shared" si="75"/>
        <v>-120.19999999999993</v>
      </c>
    </row>
    <row r="363" spans="1:25" s="50" customFormat="1" x14ac:dyDescent="0.25">
      <c r="A363" s="52" t="s">
        <v>2326</v>
      </c>
      <c r="B363" s="3" t="s">
        <v>496</v>
      </c>
      <c r="C363" s="46">
        <v>80929</v>
      </c>
      <c r="D363" s="47" t="s">
        <v>1490</v>
      </c>
      <c r="E363" s="48" t="s">
        <v>497</v>
      </c>
      <c r="F363" s="46" t="s">
        <v>106</v>
      </c>
      <c r="G363" s="59">
        <v>1</v>
      </c>
      <c r="H363" s="59">
        <v>1</v>
      </c>
      <c r="I363" s="66">
        <v>35.479999999999997</v>
      </c>
      <c r="J363" s="59">
        <v>29.28</v>
      </c>
      <c r="K363" s="66">
        <v>171.02</v>
      </c>
      <c r="L363" s="59">
        <v>141.13999999999999</v>
      </c>
      <c r="M363" s="59">
        <f t="shared" si="76"/>
        <v>170.42</v>
      </c>
      <c r="N363" s="59">
        <f t="shared" si="77"/>
        <v>29.28</v>
      </c>
      <c r="O363" s="59">
        <f t="shared" si="78"/>
        <v>141.13999999999999</v>
      </c>
      <c r="P363" s="59">
        <f t="shared" si="79"/>
        <v>170.42</v>
      </c>
      <c r="Q363" s="58">
        <f t="shared" si="74"/>
        <v>4.2617409017527145E-5</v>
      </c>
      <c r="S363" s="59">
        <v>35.479999999999997</v>
      </c>
      <c r="T363" s="59">
        <v>171.02</v>
      </c>
      <c r="U363" s="59">
        <v>206.5</v>
      </c>
      <c r="V363" s="59">
        <v>35.479999999999997</v>
      </c>
      <c r="W363" s="59">
        <v>171.02</v>
      </c>
      <c r="X363" s="59">
        <v>206.5</v>
      </c>
      <c r="Y363" s="91">
        <f t="shared" si="75"/>
        <v>-36.080000000000013</v>
      </c>
    </row>
    <row r="364" spans="1:25" s="50" customFormat="1" x14ac:dyDescent="0.25">
      <c r="A364" s="52" t="s">
        <v>2327</v>
      </c>
      <c r="B364" s="3" t="s">
        <v>498</v>
      </c>
      <c r="C364" s="46">
        <v>81340</v>
      </c>
      <c r="D364" s="47" t="s">
        <v>1490</v>
      </c>
      <c r="E364" s="48" t="s">
        <v>499</v>
      </c>
      <c r="F364" s="46" t="s">
        <v>106</v>
      </c>
      <c r="G364" s="59">
        <v>8</v>
      </c>
      <c r="H364" s="59">
        <v>8</v>
      </c>
      <c r="I364" s="66">
        <v>6.72</v>
      </c>
      <c r="J364" s="59">
        <v>5.54</v>
      </c>
      <c r="K364" s="66">
        <v>4.93</v>
      </c>
      <c r="L364" s="59">
        <v>4.0599999999999996</v>
      </c>
      <c r="M364" s="59">
        <f t="shared" si="76"/>
        <v>9.6</v>
      </c>
      <c r="N364" s="59">
        <f t="shared" si="77"/>
        <v>44.32</v>
      </c>
      <c r="O364" s="59">
        <f t="shared" si="78"/>
        <v>32.479999999999997</v>
      </c>
      <c r="P364" s="59">
        <f t="shared" si="79"/>
        <v>76.8</v>
      </c>
      <c r="Q364" s="58">
        <f t="shared" si="74"/>
        <v>1.9205592140277461E-5</v>
      </c>
      <c r="S364" s="59">
        <v>6.72</v>
      </c>
      <c r="T364" s="59">
        <v>4.93</v>
      </c>
      <c r="U364" s="59">
        <v>11.65</v>
      </c>
      <c r="V364" s="59">
        <v>53.76</v>
      </c>
      <c r="W364" s="59">
        <v>39.44</v>
      </c>
      <c r="X364" s="59">
        <v>93.2</v>
      </c>
      <c r="Y364" s="91">
        <f t="shared" si="75"/>
        <v>-16.400000000000006</v>
      </c>
    </row>
    <row r="365" spans="1:25" s="50" customFormat="1" ht="24" x14ac:dyDescent="0.25">
      <c r="A365" s="52" t="s">
        <v>2328</v>
      </c>
      <c r="B365" s="3" t="s">
        <v>500</v>
      </c>
      <c r="C365" s="46">
        <v>81066</v>
      </c>
      <c r="D365" s="47" t="s">
        <v>1490</v>
      </c>
      <c r="E365" s="48" t="s">
        <v>1617</v>
      </c>
      <c r="F365" s="46" t="s">
        <v>106</v>
      </c>
      <c r="G365" s="59">
        <v>12</v>
      </c>
      <c r="H365" s="59">
        <v>12</v>
      </c>
      <c r="I365" s="66">
        <v>3.35</v>
      </c>
      <c r="J365" s="59">
        <v>2.76</v>
      </c>
      <c r="K365" s="66">
        <v>1.01</v>
      </c>
      <c r="L365" s="59">
        <v>0.83</v>
      </c>
      <c r="M365" s="59">
        <f t="shared" si="76"/>
        <v>3.59</v>
      </c>
      <c r="N365" s="59">
        <f t="shared" si="77"/>
        <v>33.119999999999997</v>
      </c>
      <c r="O365" s="59">
        <f t="shared" si="78"/>
        <v>9.9600000000000009</v>
      </c>
      <c r="P365" s="59">
        <f t="shared" si="79"/>
        <v>43.08</v>
      </c>
      <c r="Q365" s="58">
        <f t="shared" si="74"/>
        <v>1.0773136841186889E-5</v>
      </c>
      <c r="S365" s="59">
        <v>3.35</v>
      </c>
      <c r="T365" s="59">
        <v>1.01</v>
      </c>
      <c r="U365" s="59">
        <v>4.3600000000000003</v>
      </c>
      <c r="V365" s="59">
        <v>40.200000000000003</v>
      </c>
      <c r="W365" s="59">
        <v>12.12</v>
      </c>
      <c r="X365" s="59">
        <v>52.32</v>
      </c>
      <c r="Y365" s="91">
        <f t="shared" si="75"/>
        <v>-9.240000000000002</v>
      </c>
    </row>
    <row r="366" spans="1:25" s="50" customFormat="1" x14ac:dyDescent="0.25">
      <c r="A366" s="52" t="s">
        <v>2329</v>
      </c>
      <c r="B366" s="3" t="s">
        <v>501</v>
      </c>
      <c r="C366" s="46">
        <v>81067</v>
      </c>
      <c r="D366" s="47" t="s">
        <v>1490</v>
      </c>
      <c r="E366" s="48" t="s">
        <v>502</v>
      </c>
      <c r="F366" s="46" t="s">
        <v>106</v>
      </c>
      <c r="G366" s="59">
        <v>10</v>
      </c>
      <c r="H366" s="59">
        <v>10</v>
      </c>
      <c r="I366" s="66">
        <v>3.35</v>
      </c>
      <c r="J366" s="59">
        <v>2.76</v>
      </c>
      <c r="K366" s="66">
        <v>2.2200000000000002</v>
      </c>
      <c r="L366" s="59">
        <v>1.83</v>
      </c>
      <c r="M366" s="59">
        <f t="shared" si="76"/>
        <v>4.59</v>
      </c>
      <c r="N366" s="59">
        <f t="shared" si="77"/>
        <v>27.6</v>
      </c>
      <c r="O366" s="59">
        <f t="shared" si="78"/>
        <v>18.3</v>
      </c>
      <c r="P366" s="59">
        <f t="shared" si="79"/>
        <v>45.9</v>
      </c>
      <c r="Q366" s="58">
        <f t="shared" si="74"/>
        <v>1.1478342177587701E-5</v>
      </c>
      <c r="S366" s="59">
        <v>3.35</v>
      </c>
      <c r="T366" s="59">
        <v>2.2200000000000002</v>
      </c>
      <c r="U366" s="59">
        <v>5.57</v>
      </c>
      <c r="V366" s="59">
        <v>33.5</v>
      </c>
      <c r="W366" s="59">
        <v>22.2</v>
      </c>
      <c r="X366" s="59">
        <v>55.7</v>
      </c>
      <c r="Y366" s="91">
        <f t="shared" si="75"/>
        <v>-9.8000000000000043</v>
      </c>
    </row>
    <row r="367" spans="1:25" s="50" customFormat="1" ht="24" x14ac:dyDescent="0.25">
      <c r="A367" s="52" t="s">
        <v>2330</v>
      </c>
      <c r="B367" s="3" t="s">
        <v>503</v>
      </c>
      <c r="C367" s="46">
        <v>81069</v>
      </c>
      <c r="D367" s="47" t="s">
        <v>1490</v>
      </c>
      <c r="E367" s="48" t="s">
        <v>1618</v>
      </c>
      <c r="F367" s="46" t="s">
        <v>106</v>
      </c>
      <c r="G367" s="59">
        <v>3</v>
      </c>
      <c r="H367" s="59">
        <v>3</v>
      </c>
      <c r="I367" s="66">
        <v>5.22</v>
      </c>
      <c r="J367" s="59">
        <v>4.3</v>
      </c>
      <c r="K367" s="66">
        <v>5.49</v>
      </c>
      <c r="L367" s="59">
        <v>4.53</v>
      </c>
      <c r="M367" s="59">
        <f t="shared" si="76"/>
        <v>8.83</v>
      </c>
      <c r="N367" s="59">
        <f t="shared" si="77"/>
        <v>12.9</v>
      </c>
      <c r="O367" s="59">
        <f t="shared" si="78"/>
        <v>13.59</v>
      </c>
      <c r="P367" s="59">
        <f t="shared" si="79"/>
        <v>26.49</v>
      </c>
      <c r="Q367" s="58">
        <f t="shared" si="74"/>
        <v>6.624428851509765E-6</v>
      </c>
      <c r="S367" s="59">
        <v>5.22</v>
      </c>
      <c r="T367" s="59">
        <v>5.49</v>
      </c>
      <c r="U367" s="59">
        <v>10.71</v>
      </c>
      <c r="V367" s="59">
        <v>15.66</v>
      </c>
      <c r="W367" s="59">
        <v>16.47</v>
      </c>
      <c r="X367" s="59">
        <v>32.130000000000003</v>
      </c>
      <c r="Y367" s="91">
        <f t="shared" si="75"/>
        <v>-5.6400000000000041</v>
      </c>
    </row>
    <row r="368" spans="1:25" s="50" customFormat="1" x14ac:dyDescent="0.25">
      <c r="A368" s="52" t="s">
        <v>2331</v>
      </c>
      <c r="B368" s="44" t="s">
        <v>504</v>
      </c>
      <c r="C368" s="62"/>
      <c r="D368" s="62"/>
      <c r="E368" s="87" t="s">
        <v>505</v>
      </c>
      <c r="F368" s="62"/>
      <c r="G368" s="60"/>
      <c r="H368" s="60"/>
      <c r="I368" s="66"/>
      <c r="J368" s="60"/>
      <c r="K368" s="66"/>
      <c r="L368" s="60"/>
      <c r="M368" s="60"/>
      <c r="N368" s="60"/>
      <c r="O368" s="60"/>
      <c r="P368" s="61">
        <f>SUM(P369:P387)</f>
        <v>6759.1399999999994</v>
      </c>
      <c r="Q368" s="57">
        <f t="shared" si="74"/>
        <v>1.6902771622270181E-3</v>
      </c>
      <c r="S368" s="60"/>
      <c r="T368" s="60"/>
      <c r="U368" s="60"/>
      <c r="V368" s="60"/>
      <c r="W368" s="60"/>
      <c r="X368" s="61">
        <v>8192.16</v>
      </c>
      <c r="Y368" s="91">
        <f t="shared" si="75"/>
        <v>-1433.0200000000004</v>
      </c>
    </row>
    <row r="369" spans="1:25" s="50" customFormat="1" ht="36" x14ac:dyDescent="0.25">
      <c r="A369" s="52" t="s">
        <v>2332</v>
      </c>
      <c r="B369" s="48" t="s">
        <v>1619</v>
      </c>
      <c r="C369" s="47" t="s">
        <v>1620</v>
      </c>
      <c r="D369" s="47" t="s">
        <v>103</v>
      </c>
      <c r="E369" s="48" t="s">
        <v>1621</v>
      </c>
      <c r="F369" s="47" t="s">
        <v>289</v>
      </c>
      <c r="G369" s="59">
        <v>6.69</v>
      </c>
      <c r="H369" s="59">
        <v>6.69</v>
      </c>
      <c r="I369" s="66">
        <v>10.91</v>
      </c>
      <c r="J369" s="59">
        <v>9</v>
      </c>
      <c r="K369" s="66">
        <v>10.07</v>
      </c>
      <c r="L369" s="59">
        <v>8.31</v>
      </c>
      <c r="M369" s="59">
        <f t="shared" ref="M369:M387" si="80">L369+J369</f>
        <v>17.310000000000002</v>
      </c>
      <c r="N369" s="59">
        <f t="shared" ref="N369:N387" si="81">TRUNC(J369*H369,2)</f>
        <v>60.21</v>
      </c>
      <c r="O369" s="59">
        <f t="shared" ref="O369:O387" si="82">TRUNC(L369*H369,2)</f>
        <v>55.59</v>
      </c>
      <c r="P369" s="59">
        <f t="shared" ref="P369:P387" si="83">TRUNC(((J369*H369)+(L369*H369)),2)</f>
        <v>115.8</v>
      </c>
      <c r="Q369" s="58">
        <f t="shared" si="74"/>
        <v>2.8958431899012112E-5</v>
      </c>
      <c r="S369" s="59">
        <v>10.91</v>
      </c>
      <c r="T369" s="59">
        <v>10.07</v>
      </c>
      <c r="U369" s="59">
        <v>20.98</v>
      </c>
      <c r="V369" s="59">
        <v>72.98</v>
      </c>
      <c r="W369" s="59">
        <v>67.37</v>
      </c>
      <c r="X369" s="59">
        <v>140.35</v>
      </c>
      <c r="Y369" s="91">
        <f t="shared" si="75"/>
        <v>-24.549999999999997</v>
      </c>
    </row>
    <row r="370" spans="1:25" s="50" customFormat="1" ht="36" x14ac:dyDescent="0.25">
      <c r="A370" s="52" t="s">
        <v>2333</v>
      </c>
      <c r="B370" s="48" t="s">
        <v>1622</v>
      </c>
      <c r="C370" s="47" t="s">
        <v>1623</v>
      </c>
      <c r="D370" s="47" t="s">
        <v>103</v>
      </c>
      <c r="E370" s="48" t="s">
        <v>1624</v>
      </c>
      <c r="F370" s="47" t="s">
        <v>289</v>
      </c>
      <c r="G370" s="59">
        <v>47.63</v>
      </c>
      <c r="H370" s="59">
        <v>47.63</v>
      </c>
      <c r="I370" s="66">
        <v>11.85</v>
      </c>
      <c r="J370" s="59">
        <v>9.77</v>
      </c>
      <c r="K370" s="66">
        <v>14.84</v>
      </c>
      <c r="L370" s="59">
        <v>12.24</v>
      </c>
      <c r="M370" s="59">
        <f t="shared" si="80"/>
        <v>22.009999999999998</v>
      </c>
      <c r="N370" s="59">
        <f t="shared" si="81"/>
        <v>465.34</v>
      </c>
      <c r="O370" s="59">
        <f t="shared" si="82"/>
        <v>582.99</v>
      </c>
      <c r="P370" s="59">
        <f t="shared" si="83"/>
        <v>1048.33</v>
      </c>
      <c r="Q370" s="58">
        <f t="shared" si="74"/>
        <v>2.6215883344293063E-4</v>
      </c>
      <c r="S370" s="59">
        <v>11.85</v>
      </c>
      <c r="T370" s="59">
        <v>14.84</v>
      </c>
      <c r="U370" s="59">
        <v>26.69</v>
      </c>
      <c r="V370" s="59">
        <v>564.41</v>
      </c>
      <c r="W370" s="59">
        <v>706.83</v>
      </c>
      <c r="X370" s="59">
        <v>1271.24</v>
      </c>
      <c r="Y370" s="91">
        <f t="shared" si="75"/>
        <v>-222.91000000000008</v>
      </c>
    </row>
    <row r="371" spans="1:25" s="50" customFormat="1" ht="36" x14ac:dyDescent="0.25">
      <c r="A371" s="52" t="s">
        <v>2334</v>
      </c>
      <c r="B371" s="48" t="s">
        <v>1625</v>
      </c>
      <c r="C371" s="47" t="s">
        <v>1626</v>
      </c>
      <c r="D371" s="47" t="s">
        <v>103</v>
      </c>
      <c r="E371" s="48" t="s">
        <v>1627</v>
      </c>
      <c r="F371" s="47" t="s">
        <v>289</v>
      </c>
      <c r="G371" s="59">
        <v>20.66</v>
      </c>
      <c r="H371" s="59">
        <v>20.66</v>
      </c>
      <c r="I371" s="66">
        <v>16.55</v>
      </c>
      <c r="J371" s="59">
        <v>13.65</v>
      </c>
      <c r="K371" s="66">
        <v>20.62</v>
      </c>
      <c r="L371" s="59">
        <v>17.010000000000002</v>
      </c>
      <c r="M371" s="59">
        <f t="shared" si="80"/>
        <v>30.660000000000004</v>
      </c>
      <c r="N371" s="59">
        <f t="shared" si="81"/>
        <v>282</v>
      </c>
      <c r="O371" s="59">
        <f t="shared" si="82"/>
        <v>351.42</v>
      </c>
      <c r="P371" s="59">
        <f t="shared" si="83"/>
        <v>633.42999999999995</v>
      </c>
      <c r="Q371" s="58">
        <f t="shared" si="74"/>
        <v>1.5840362277885355E-4</v>
      </c>
      <c r="S371" s="59">
        <v>16.55</v>
      </c>
      <c r="T371" s="59">
        <v>20.62</v>
      </c>
      <c r="U371" s="59">
        <v>37.17</v>
      </c>
      <c r="V371" s="59">
        <v>341.92</v>
      </c>
      <c r="W371" s="59">
        <v>426.01</v>
      </c>
      <c r="X371" s="59">
        <v>767.93</v>
      </c>
      <c r="Y371" s="91">
        <f t="shared" si="75"/>
        <v>-134.5</v>
      </c>
    </row>
    <row r="372" spans="1:25" s="50" customFormat="1" ht="36" x14ac:dyDescent="0.25">
      <c r="A372" s="52" t="s">
        <v>2335</v>
      </c>
      <c r="B372" s="48" t="s">
        <v>1628</v>
      </c>
      <c r="C372" s="47" t="s">
        <v>1629</v>
      </c>
      <c r="D372" s="47" t="s">
        <v>103</v>
      </c>
      <c r="E372" s="48" t="s">
        <v>1630</v>
      </c>
      <c r="F372" s="47" t="s">
        <v>133</v>
      </c>
      <c r="G372" s="59">
        <v>1</v>
      </c>
      <c r="H372" s="59">
        <v>1</v>
      </c>
      <c r="I372" s="66">
        <v>6.3</v>
      </c>
      <c r="J372" s="59">
        <v>5.19</v>
      </c>
      <c r="K372" s="66">
        <v>8.26</v>
      </c>
      <c r="L372" s="59">
        <v>6.81</v>
      </c>
      <c r="M372" s="59">
        <f t="shared" si="80"/>
        <v>12</v>
      </c>
      <c r="N372" s="59">
        <f t="shared" si="81"/>
        <v>5.19</v>
      </c>
      <c r="O372" s="59">
        <f t="shared" si="82"/>
        <v>6.81</v>
      </c>
      <c r="P372" s="59">
        <f t="shared" si="83"/>
        <v>12</v>
      </c>
      <c r="Q372" s="58">
        <f t="shared" si="74"/>
        <v>3.0008737719183533E-6</v>
      </c>
      <c r="S372" s="59">
        <v>6.3</v>
      </c>
      <c r="T372" s="59">
        <v>8.26</v>
      </c>
      <c r="U372" s="59">
        <v>14.56</v>
      </c>
      <c r="V372" s="59">
        <v>6.3</v>
      </c>
      <c r="W372" s="59">
        <v>8.26</v>
      </c>
      <c r="X372" s="59">
        <v>14.56</v>
      </c>
      <c r="Y372" s="91">
        <f t="shared" si="75"/>
        <v>-2.5600000000000005</v>
      </c>
    </row>
    <row r="373" spans="1:25" s="50" customFormat="1" ht="36" x14ac:dyDescent="0.25">
      <c r="A373" s="52" t="s">
        <v>2336</v>
      </c>
      <c r="B373" s="48" t="s">
        <v>1631</v>
      </c>
      <c r="C373" s="47" t="s">
        <v>1632</v>
      </c>
      <c r="D373" s="47" t="s">
        <v>103</v>
      </c>
      <c r="E373" s="48" t="s">
        <v>1633</v>
      </c>
      <c r="F373" s="47" t="s">
        <v>133</v>
      </c>
      <c r="G373" s="59">
        <v>9</v>
      </c>
      <c r="H373" s="59">
        <v>9</v>
      </c>
      <c r="I373" s="66">
        <v>6.84</v>
      </c>
      <c r="J373" s="59">
        <v>5.64</v>
      </c>
      <c r="K373" s="66">
        <v>19.78</v>
      </c>
      <c r="L373" s="59">
        <v>16.32</v>
      </c>
      <c r="M373" s="59">
        <f t="shared" si="80"/>
        <v>21.96</v>
      </c>
      <c r="N373" s="59">
        <f t="shared" si="81"/>
        <v>50.76</v>
      </c>
      <c r="O373" s="59">
        <f t="shared" si="82"/>
        <v>146.88</v>
      </c>
      <c r="P373" s="59">
        <f t="shared" si="83"/>
        <v>197.64</v>
      </c>
      <c r="Q373" s="58">
        <f t="shared" si="74"/>
        <v>4.942439102349528E-5</v>
      </c>
      <c r="S373" s="59">
        <v>6.84</v>
      </c>
      <c r="T373" s="59">
        <v>19.78</v>
      </c>
      <c r="U373" s="59">
        <v>26.62</v>
      </c>
      <c r="V373" s="59">
        <v>61.56</v>
      </c>
      <c r="W373" s="59">
        <v>178.02</v>
      </c>
      <c r="X373" s="59">
        <v>239.58</v>
      </c>
      <c r="Y373" s="91">
        <f t="shared" si="75"/>
        <v>-41.940000000000026</v>
      </c>
    </row>
    <row r="374" spans="1:25" s="50" customFormat="1" ht="24" x14ac:dyDescent="0.25">
      <c r="A374" s="52" t="s">
        <v>2337</v>
      </c>
      <c r="B374" s="3" t="s">
        <v>506</v>
      </c>
      <c r="C374" s="46" t="s">
        <v>507</v>
      </c>
      <c r="D374" s="46" t="s">
        <v>70</v>
      </c>
      <c r="E374" s="48" t="s">
        <v>1634</v>
      </c>
      <c r="F374" s="46" t="s">
        <v>133</v>
      </c>
      <c r="G374" s="59">
        <v>2</v>
      </c>
      <c r="H374" s="59">
        <v>2</v>
      </c>
      <c r="I374" s="66">
        <v>12.29</v>
      </c>
      <c r="J374" s="59">
        <v>10.14</v>
      </c>
      <c r="K374" s="66">
        <v>30.28</v>
      </c>
      <c r="L374" s="59">
        <v>24.99</v>
      </c>
      <c r="M374" s="59">
        <f t="shared" si="80"/>
        <v>35.129999999999995</v>
      </c>
      <c r="N374" s="59">
        <f t="shared" si="81"/>
        <v>20.28</v>
      </c>
      <c r="O374" s="59">
        <f t="shared" si="82"/>
        <v>49.98</v>
      </c>
      <c r="P374" s="59">
        <f t="shared" si="83"/>
        <v>70.260000000000005</v>
      </c>
      <c r="Q374" s="58">
        <f t="shared" si="74"/>
        <v>1.7570115934581962E-5</v>
      </c>
      <c r="S374" s="59">
        <v>12.29</v>
      </c>
      <c r="T374" s="59">
        <v>30.28</v>
      </c>
      <c r="U374" s="59">
        <v>42.57</v>
      </c>
      <c r="V374" s="59">
        <v>24.58</v>
      </c>
      <c r="W374" s="59">
        <v>60.56</v>
      </c>
      <c r="X374" s="59">
        <v>85.14</v>
      </c>
      <c r="Y374" s="91">
        <f t="shared" si="75"/>
        <v>-14.879999999999995</v>
      </c>
    </row>
    <row r="375" spans="1:25" s="50" customFormat="1" ht="36" x14ac:dyDescent="0.25">
      <c r="A375" s="52" t="s">
        <v>2338</v>
      </c>
      <c r="B375" s="48" t="s">
        <v>1635</v>
      </c>
      <c r="C375" s="47" t="s">
        <v>1636</v>
      </c>
      <c r="D375" s="47" t="s">
        <v>103</v>
      </c>
      <c r="E375" s="48" t="s">
        <v>1637</v>
      </c>
      <c r="F375" s="47" t="s">
        <v>133</v>
      </c>
      <c r="G375" s="59">
        <v>2</v>
      </c>
      <c r="H375" s="59">
        <v>2</v>
      </c>
      <c r="I375" s="66">
        <v>6.84</v>
      </c>
      <c r="J375" s="59">
        <v>5.64</v>
      </c>
      <c r="K375" s="66">
        <v>17.43</v>
      </c>
      <c r="L375" s="59">
        <v>14.38</v>
      </c>
      <c r="M375" s="59">
        <f t="shared" si="80"/>
        <v>20.02</v>
      </c>
      <c r="N375" s="59">
        <f t="shared" si="81"/>
        <v>11.28</v>
      </c>
      <c r="O375" s="59">
        <f t="shared" si="82"/>
        <v>28.76</v>
      </c>
      <c r="P375" s="59">
        <f t="shared" si="83"/>
        <v>40.04</v>
      </c>
      <c r="Q375" s="58">
        <f t="shared" si="74"/>
        <v>1.0012915485634239E-5</v>
      </c>
      <c r="S375" s="59">
        <v>6.84</v>
      </c>
      <c r="T375" s="59">
        <v>17.43</v>
      </c>
      <c r="U375" s="59">
        <v>24.27</v>
      </c>
      <c r="V375" s="59">
        <v>13.68</v>
      </c>
      <c r="W375" s="59">
        <v>34.86</v>
      </c>
      <c r="X375" s="59">
        <v>48.54</v>
      </c>
      <c r="Y375" s="91">
        <f t="shared" si="75"/>
        <v>-8.5</v>
      </c>
    </row>
    <row r="376" spans="1:25" s="50" customFormat="1" ht="36" x14ac:dyDescent="0.25">
      <c r="A376" s="52" t="s">
        <v>2339</v>
      </c>
      <c r="B376" s="48" t="s">
        <v>1638</v>
      </c>
      <c r="C376" s="47" t="s">
        <v>1639</v>
      </c>
      <c r="D376" s="47" t="s">
        <v>103</v>
      </c>
      <c r="E376" s="48" t="s">
        <v>1640</v>
      </c>
      <c r="F376" s="47" t="s">
        <v>133</v>
      </c>
      <c r="G376" s="59">
        <v>20</v>
      </c>
      <c r="H376" s="59">
        <v>20</v>
      </c>
      <c r="I376" s="66">
        <v>5.13</v>
      </c>
      <c r="J376" s="59">
        <v>4.2300000000000004</v>
      </c>
      <c r="K376" s="66">
        <v>9.82</v>
      </c>
      <c r="L376" s="59">
        <v>8.1</v>
      </c>
      <c r="M376" s="59">
        <f t="shared" si="80"/>
        <v>12.33</v>
      </c>
      <c r="N376" s="59">
        <f t="shared" si="81"/>
        <v>84.6</v>
      </c>
      <c r="O376" s="59">
        <f t="shared" si="82"/>
        <v>162</v>
      </c>
      <c r="P376" s="59">
        <f t="shared" si="83"/>
        <v>246.6</v>
      </c>
      <c r="Q376" s="58">
        <f t="shared" si="74"/>
        <v>6.1667956012922165E-5</v>
      </c>
      <c r="S376" s="59">
        <v>5.13</v>
      </c>
      <c r="T376" s="59">
        <v>9.82</v>
      </c>
      <c r="U376" s="59">
        <v>14.95</v>
      </c>
      <c r="V376" s="59">
        <v>102.6</v>
      </c>
      <c r="W376" s="59">
        <v>196.4</v>
      </c>
      <c r="X376" s="59">
        <v>299</v>
      </c>
      <c r="Y376" s="91">
        <f t="shared" si="75"/>
        <v>-52.400000000000006</v>
      </c>
    </row>
    <row r="377" spans="1:25" s="50" customFormat="1" ht="36" x14ac:dyDescent="0.25">
      <c r="A377" s="52" t="s">
        <v>2340</v>
      </c>
      <c r="B377" s="48" t="s">
        <v>1641</v>
      </c>
      <c r="C377" s="47" t="s">
        <v>1642</v>
      </c>
      <c r="D377" s="47" t="s">
        <v>103</v>
      </c>
      <c r="E377" s="48" t="s">
        <v>1643</v>
      </c>
      <c r="F377" s="47" t="s">
        <v>133</v>
      </c>
      <c r="G377" s="59">
        <v>1</v>
      </c>
      <c r="H377" s="59">
        <v>1</v>
      </c>
      <c r="I377" s="66">
        <v>7.16</v>
      </c>
      <c r="J377" s="59">
        <v>5.9</v>
      </c>
      <c r="K377" s="66">
        <v>20.49</v>
      </c>
      <c r="L377" s="59">
        <v>16.91</v>
      </c>
      <c r="M377" s="59">
        <f t="shared" si="80"/>
        <v>22.810000000000002</v>
      </c>
      <c r="N377" s="59">
        <f t="shared" si="81"/>
        <v>5.9</v>
      </c>
      <c r="O377" s="59">
        <f t="shared" si="82"/>
        <v>16.91</v>
      </c>
      <c r="P377" s="59">
        <f t="shared" si="83"/>
        <v>22.81</v>
      </c>
      <c r="Q377" s="58">
        <f t="shared" si="74"/>
        <v>5.7041608947881364E-6</v>
      </c>
      <c r="S377" s="59">
        <v>7.16</v>
      </c>
      <c r="T377" s="59">
        <v>20.49</v>
      </c>
      <c r="U377" s="59">
        <v>27.65</v>
      </c>
      <c r="V377" s="59">
        <v>7.16</v>
      </c>
      <c r="W377" s="59">
        <v>20.49</v>
      </c>
      <c r="X377" s="59">
        <v>27.65</v>
      </c>
      <c r="Y377" s="91">
        <f t="shared" si="75"/>
        <v>-4.84</v>
      </c>
    </row>
    <row r="378" spans="1:25" s="50" customFormat="1" ht="24" x14ac:dyDescent="0.25">
      <c r="A378" s="52" t="s">
        <v>2341</v>
      </c>
      <c r="B378" s="3" t="s">
        <v>508</v>
      </c>
      <c r="C378" s="46" t="s">
        <v>509</v>
      </c>
      <c r="D378" s="46" t="s">
        <v>70</v>
      </c>
      <c r="E378" s="48" t="s">
        <v>1644</v>
      </c>
      <c r="F378" s="46" t="s">
        <v>133</v>
      </c>
      <c r="G378" s="59">
        <v>6</v>
      </c>
      <c r="H378" s="59">
        <v>6</v>
      </c>
      <c r="I378" s="66">
        <v>12.29</v>
      </c>
      <c r="J378" s="59">
        <v>10.14</v>
      </c>
      <c r="K378" s="66">
        <v>9.77</v>
      </c>
      <c r="L378" s="59">
        <v>8.06</v>
      </c>
      <c r="M378" s="59">
        <f t="shared" si="80"/>
        <v>18.200000000000003</v>
      </c>
      <c r="N378" s="59">
        <f t="shared" si="81"/>
        <v>60.84</v>
      </c>
      <c r="O378" s="59">
        <f t="shared" si="82"/>
        <v>48.36</v>
      </c>
      <c r="P378" s="59">
        <f t="shared" si="83"/>
        <v>109.2</v>
      </c>
      <c r="Q378" s="58">
        <f t="shared" si="74"/>
        <v>2.7307951324457017E-5</v>
      </c>
      <c r="S378" s="59">
        <v>12.29</v>
      </c>
      <c r="T378" s="59">
        <v>9.77</v>
      </c>
      <c r="U378" s="59">
        <v>22.06</v>
      </c>
      <c r="V378" s="59">
        <v>73.739999999999995</v>
      </c>
      <c r="W378" s="59">
        <v>58.62</v>
      </c>
      <c r="X378" s="59">
        <v>132.36000000000001</v>
      </c>
      <c r="Y378" s="91">
        <f t="shared" si="75"/>
        <v>-23.160000000000011</v>
      </c>
    </row>
    <row r="379" spans="1:25" s="50" customFormat="1" ht="36" x14ac:dyDescent="0.25">
      <c r="A379" s="52" t="s">
        <v>2345</v>
      </c>
      <c r="B379" s="48" t="s">
        <v>1645</v>
      </c>
      <c r="C379" s="47" t="s">
        <v>1646</v>
      </c>
      <c r="D379" s="47" t="s">
        <v>103</v>
      </c>
      <c r="E379" s="48" t="s">
        <v>1647</v>
      </c>
      <c r="F379" s="47" t="s">
        <v>133</v>
      </c>
      <c r="G379" s="59">
        <v>2</v>
      </c>
      <c r="H379" s="59">
        <v>2</v>
      </c>
      <c r="I379" s="66">
        <v>4.72</v>
      </c>
      <c r="J379" s="59">
        <v>3.89</v>
      </c>
      <c r="K379" s="66">
        <v>5.47</v>
      </c>
      <c r="L379" s="59">
        <v>4.51</v>
      </c>
      <c r="M379" s="59">
        <f t="shared" si="80"/>
        <v>8.4</v>
      </c>
      <c r="N379" s="59">
        <f t="shared" si="81"/>
        <v>7.78</v>
      </c>
      <c r="O379" s="59">
        <f t="shared" si="82"/>
        <v>9.02</v>
      </c>
      <c r="P379" s="59">
        <f t="shared" si="83"/>
        <v>16.8</v>
      </c>
      <c r="Q379" s="58">
        <f t="shared" si="74"/>
        <v>4.2012232806856955E-6</v>
      </c>
      <c r="S379" s="59">
        <v>4.72</v>
      </c>
      <c r="T379" s="59">
        <v>5.47</v>
      </c>
      <c r="U379" s="59">
        <v>10.19</v>
      </c>
      <c r="V379" s="59">
        <v>9.44</v>
      </c>
      <c r="W379" s="59">
        <v>10.94</v>
      </c>
      <c r="X379" s="59">
        <v>20.38</v>
      </c>
      <c r="Y379" s="91">
        <f t="shared" si="75"/>
        <v>-3.5799999999999983</v>
      </c>
    </row>
    <row r="380" spans="1:25" s="50" customFormat="1" ht="36" x14ac:dyDescent="0.25">
      <c r="A380" s="52" t="s">
        <v>2346</v>
      </c>
      <c r="B380" s="48" t="s">
        <v>1648</v>
      </c>
      <c r="C380" s="47" t="s">
        <v>1649</v>
      </c>
      <c r="D380" s="47" t="s">
        <v>103</v>
      </c>
      <c r="E380" s="48" t="s">
        <v>1650</v>
      </c>
      <c r="F380" s="47" t="s">
        <v>133</v>
      </c>
      <c r="G380" s="59">
        <v>6</v>
      </c>
      <c r="H380" s="59">
        <v>6</v>
      </c>
      <c r="I380" s="66">
        <v>4.72</v>
      </c>
      <c r="J380" s="59">
        <v>3.89</v>
      </c>
      <c r="K380" s="66">
        <v>8.17</v>
      </c>
      <c r="L380" s="59">
        <v>6.74</v>
      </c>
      <c r="M380" s="59">
        <f t="shared" si="80"/>
        <v>10.63</v>
      </c>
      <c r="N380" s="59">
        <f t="shared" si="81"/>
        <v>23.34</v>
      </c>
      <c r="O380" s="59">
        <f t="shared" si="82"/>
        <v>40.44</v>
      </c>
      <c r="P380" s="59">
        <f t="shared" si="83"/>
        <v>63.78</v>
      </c>
      <c r="Q380" s="58">
        <f t="shared" si="74"/>
        <v>1.5949644097746048E-5</v>
      </c>
      <c r="S380" s="59">
        <v>4.72</v>
      </c>
      <c r="T380" s="59">
        <v>8.17</v>
      </c>
      <c r="U380" s="59">
        <v>12.89</v>
      </c>
      <c r="V380" s="59">
        <v>28.32</v>
      </c>
      <c r="W380" s="59">
        <v>49.02</v>
      </c>
      <c r="X380" s="59">
        <v>77.34</v>
      </c>
      <c r="Y380" s="91">
        <f t="shared" si="75"/>
        <v>-13.560000000000002</v>
      </c>
    </row>
    <row r="381" spans="1:25" s="50" customFormat="1" ht="24" x14ac:dyDescent="0.25">
      <c r="A381" s="52" t="s">
        <v>2347</v>
      </c>
      <c r="B381" s="3" t="s">
        <v>510</v>
      </c>
      <c r="C381" s="46" t="s">
        <v>511</v>
      </c>
      <c r="D381" s="46" t="s">
        <v>70</v>
      </c>
      <c r="E381" s="48" t="s">
        <v>1651</v>
      </c>
      <c r="F381" s="46" t="s">
        <v>133</v>
      </c>
      <c r="G381" s="59">
        <v>21</v>
      </c>
      <c r="H381" s="59">
        <v>21</v>
      </c>
      <c r="I381" s="66">
        <v>12.29</v>
      </c>
      <c r="J381" s="59">
        <v>10.14</v>
      </c>
      <c r="K381" s="66">
        <v>19.91</v>
      </c>
      <c r="L381" s="59">
        <v>16.43</v>
      </c>
      <c r="M381" s="59">
        <f t="shared" si="80"/>
        <v>26.57</v>
      </c>
      <c r="N381" s="59">
        <f t="shared" si="81"/>
        <v>212.94</v>
      </c>
      <c r="O381" s="59">
        <f t="shared" si="82"/>
        <v>345.03</v>
      </c>
      <c r="P381" s="59">
        <f t="shared" si="83"/>
        <v>557.97</v>
      </c>
      <c r="Q381" s="58">
        <f t="shared" si="74"/>
        <v>1.3953312820977364E-4</v>
      </c>
      <c r="S381" s="59">
        <v>12.29</v>
      </c>
      <c r="T381" s="59">
        <v>19.91</v>
      </c>
      <c r="U381" s="59">
        <v>32.200000000000003</v>
      </c>
      <c r="V381" s="59">
        <v>258.08999999999997</v>
      </c>
      <c r="W381" s="59">
        <v>418.11</v>
      </c>
      <c r="X381" s="59">
        <v>676.2</v>
      </c>
      <c r="Y381" s="91">
        <f t="shared" si="75"/>
        <v>-118.23000000000002</v>
      </c>
    </row>
    <row r="382" spans="1:25" s="50" customFormat="1" x14ac:dyDescent="0.25">
      <c r="A382" s="52" t="s">
        <v>2348</v>
      </c>
      <c r="B382" s="3" t="s">
        <v>512</v>
      </c>
      <c r="C382" s="46" t="s">
        <v>513</v>
      </c>
      <c r="D382" s="46" t="s">
        <v>70</v>
      </c>
      <c r="E382" s="48" t="s">
        <v>514</v>
      </c>
      <c r="F382" s="46" t="s">
        <v>133</v>
      </c>
      <c r="G382" s="59">
        <v>2</v>
      </c>
      <c r="H382" s="59">
        <v>2</v>
      </c>
      <c r="I382" s="66">
        <v>9.31</v>
      </c>
      <c r="J382" s="59">
        <v>7.68</v>
      </c>
      <c r="K382" s="66">
        <v>14.35</v>
      </c>
      <c r="L382" s="59">
        <v>11.84</v>
      </c>
      <c r="M382" s="59">
        <f t="shared" si="80"/>
        <v>19.52</v>
      </c>
      <c r="N382" s="59">
        <f t="shared" si="81"/>
        <v>15.36</v>
      </c>
      <c r="O382" s="59">
        <f t="shared" si="82"/>
        <v>23.68</v>
      </c>
      <c r="P382" s="59">
        <f t="shared" si="83"/>
        <v>39.04</v>
      </c>
      <c r="Q382" s="58">
        <f t="shared" si="74"/>
        <v>9.7628426713077095E-6</v>
      </c>
      <c r="S382" s="59">
        <v>9.31</v>
      </c>
      <c r="T382" s="59">
        <v>14.35</v>
      </c>
      <c r="U382" s="59">
        <v>23.66</v>
      </c>
      <c r="V382" s="59">
        <v>18.62</v>
      </c>
      <c r="W382" s="59">
        <v>28.7</v>
      </c>
      <c r="X382" s="59">
        <v>47.32</v>
      </c>
      <c r="Y382" s="91">
        <f t="shared" si="75"/>
        <v>-8.2800000000000011</v>
      </c>
    </row>
    <row r="383" spans="1:25" s="50" customFormat="1" x14ac:dyDescent="0.25">
      <c r="A383" s="52" t="s">
        <v>2349</v>
      </c>
      <c r="B383" s="3" t="s">
        <v>515</v>
      </c>
      <c r="C383" s="46" t="s">
        <v>516</v>
      </c>
      <c r="D383" s="46" t="s">
        <v>70</v>
      </c>
      <c r="E383" s="48" t="s">
        <v>517</v>
      </c>
      <c r="F383" s="46" t="s">
        <v>133</v>
      </c>
      <c r="G383" s="59">
        <v>2</v>
      </c>
      <c r="H383" s="59">
        <v>2</v>
      </c>
      <c r="I383" s="66">
        <v>0.71</v>
      </c>
      <c r="J383" s="59">
        <v>0.57999999999999996</v>
      </c>
      <c r="K383" s="66">
        <v>8.81</v>
      </c>
      <c r="L383" s="59">
        <v>7.27</v>
      </c>
      <c r="M383" s="59">
        <f t="shared" si="80"/>
        <v>7.85</v>
      </c>
      <c r="N383" s="59">
        <f t="shared" si="81"/>
        <v>1.1599999999999999</v>
      </c>
      <c r="O383" s="59">
        <f t="shared" si="82"/>
        <v>14.54</v>
      </c>
      <c r="P383" s="59">
        <f t="shared" si="83"/>
        <v>15.7</v>
      </c>
      <c r="Q383" s="58">
        <f t="shared" si="74"/>
        <v>3.9261431849265121E-6</v>
      </c>
      <c r="S383" s="59">
        <v>0.71</v>
      </c>
      <c r="T383" s="59">
        <v>8.81</v>
      </c>
      <c r="U383" s="59">
        <v>9.52</v>
      </c>
      <c r="V383" s="59">
        <v>1.42</v>
      </c>
      <c r="W383" s="59">
        <v>17.62</v>
      </c>
      <c r="X383" s="59">
        <v>19.04</v>
      </c>
      <c r="Y383" s="91">
        <f t="shared" si="75"/>
        <v>-3.34</v>
      </c>
    </row>
    <row r="384" spans="1:25" s="50" customFormat="1" ht="36" x14ac:dyDescent="0.25">
      <c r="A384" s="52" t="s">
        <v>2350</v>
      </c>
      <c r="B384" s="48" t="s">
        <v>1297</v>
      </c>
      <c r="C384" s="47" t="s">
        <v>1298</v>
      </c>
      <c r="D384" s="47" t="s">
        <v>70</v>
      </c>
      <c r="E384" s="48" t="s">
        <v>1652</v>
      </c>
      <c r="F384" s="47" t="s">
        <v>133</v>
      </c>
      <c r="G384" s="59">
        <v>9</v>
      </c>
      <c r="H384" s="59">
        <v>9</v>
      </c>
      <c r="I384" s="66">
        <v>9.31</v>
      </c>
      <c r="J384" s="59">
        <v>7.68</v>
      </c>
      <c r="K384" s="66">
        <v>55.84</v>
      </c>
      <c r="L384" s="59">
        <v>46.08</v>
      </c>
      <c r="M384" s="59">
        <f t="shared" si="80"/>
        <v>53.76</v>
      </c>
      <c r="N384" s="59">
        <f t="shared" si="81"/>
        <v>69.12</v>
      </c>
      <c r="O384" s="59">
        <f t="shared" si="82"/>
        <v>414.72</v>
      </c>
      <c r="P384" s="59">
        <f t="shared" si="83"/>
        <v>483.84</v>
      </c>
      <c r="Q384" s="58">
        <f t="shared" si="74"/>
        <v>1.20995230483748E-4</v>
      </c>
      <c r="S384" s="59">
        <v>9.31</v>
      </c>
      <c r="T384" s="59">
        <v>55.84</v>
      </c>
      <c r="U384" s="59">
        <v>65.150000000000006</v>
      </c>
      <c r="V384" s="59">
        <v>83.79</v>
      </c>
      <c r="W384" s="59">
        <v>502.56</v>
      </c>
      <c r="X384" s="59">
        <v>586.35</v>
      </c>
      <c r="Y384" s="91">
        <f t="shared" si="75"/>
        <v>-102.51000000000005</v>
      </c>
    </row>
    <row r="385" spans="1:25" s="50" customFormat="1" ht="24" x14ac:dyDescent="0.25">
      <c r="A385" s="52" t="s">
        <v>2351</v>
      </c>
      <c r="B385" s="3" t="s">
        <v>518</v>
      </c>
      <c r="C385" s="46">
        <v>81854</v>
      </c>
      <c r="D385" s="47" t="s">
        <v>1490</v>
      </c>
      <c r="E385" s="48" t="s">
        <v>1653</v>
      </c>
      <c r="F385" s="46" t="s">
        <v>73</v>
      </c>
      <c r="G385" s="59">
        <v>1</v>
      </c>
      <c r="H385" s="59">
        <v>1</v>
      </c>
      <c r="I385" s="66">
        <v>947.42</v>
      </c>
      <c r="J385" s="59">
        <v>781.9</v>
      </c>
      <c r="K385" s="66">
        <v>1525.08</v>
      </c>
      <c r="L385" s="59">
        <v>1258.6400000000001</v>
      </c>
      <c r="M385" s="59">
        <f t="shared" si="80"/>
        <v>2040.54</v>
      </c>
      <c r="N385" s="59">
        <f t="shared" si="81"/>
        <v>781.9</v>
      </c>
      <c r="O385" s="59">
        <f t="shared" si="82"/>
        <v>1258.6400000000001</v>
      </c>
      <c r="P385" s="59">
        <f t="shared" si="83"/>
        <v>2040.54</v>
      </c>
      <c r="Q385" s="58">
        <f t="shared" si="74"/>
        <v>5.1028358054585644E-4</v>
      </c>
      <c r="S385" s="59">
        <v>947.42</v>
      </c>
      <c r="T385" s="59">
        <v>1525.08</v>
      </c>
      <c r="U385" s="59">
        <v>2472.5</v>
      </c>
      <c r="V385" s="59">
        <v>947.42</v>
      </c>
      <c r="W385" s="59">
        <v>1525.08</v>
      </c>
      <c r="X385" s="59">
        <v>2472.5</v>
      </c>
      <c r="Y385" s="91">
        <f t="shared" si="75"/>
        <v>-431.96000000000004</v>
      </c>
    </row>
    <row r="386" spans="1:25" s="50" customFormat="1" x14ac:dyDescent="0.25">
      <c r="A386" s="52" t="s">
        <v>2352</v>
      </c>
      <c r="B386" s="3" t="s">
        <v>519</v>
      </c>
      <c r="C386" s="46">
        <v>81825</v>
      </c>
      <c r="D386" s="47" t="s">
        <v>1490</v>
      </c>
      <c r="E386" s="48" t="s">
        <v>520</v>
      </c>
      <c r="F386" s="46" t="s">
        <v>106</v>
      </c>
      <c r="G386" s="59">
        <v>2</v>
      </c>
      <c r="H386" s="59">
        <v>2</v>
      </c>
      <c r="I386" s="66">
        <v>269.37</v>
      </c>
      <c r="J386" s="59">
        <v>222.31</v>
      </c>
      <c r="K386" s="66">
        <v>161.44</v>
      </c>
      <c r="L386" s="59">
        <v>133.22999999999999</v>
      </c>
      <c r="M386" s="59">
        <f t="shared" si="80"/>
        <v>355.53999999999996</v>
      </c>
      <c r="N386" s="59">
        <f t="shared" si="81"/>
        <v>444.62</v>
      </c>
      <c r="O386" s="59">
        <f t="shared" si="82"/>
        <v>266.45999999999998</v>
      </c>
      <c r="P386" s="59">
        <f t="shared" si="83"/>
        <v>711.08</v>
      </c>
      <c r="Q386" s="58">
        <f t="shared" si="74"/>
        <v>1.7782177681130857E-4</v>
      </c>
      <c r="S386" s="59">
        <v>269.37</v>
      </c>
      <c r="T386" s="59">
        <v>161.44</v>
      </c>
      <c r="U386" s="59">
        <v>430.81</v>
      </c>
      <c r="V386" s="59">
        <v>538.74</v>
      </c>
      <c r="W386" s="59">
        <v>322.88</v>
      </c>
      <c r="X386" s="59">
        <v>861.62</v>
      </c>
      <c r="Y386" s="91">
        <f t="shared" si="75"/>
        <v>-150.53999999999996</v>
      </c>
    </row>
    <row r="387" spans="1:25" s="50" customFormat="1" x14ac:dyDescent="0.25">
      <c r="A387" s="52" t="s">
        <v>2353</v>
      </c>
      <c r="B387" s="3" t="s">
        <v>521</v>
      </c>
      <c r="C387" s="46">
        <v>81840</v>
      </c>
      <c r="D387" s="47" t="s">
        <v>1490</v>
      </c>
      <c r="E387" s="48" t="s">
        <v>522</v>
      </c>
      <c r="F387" s="46" t="s">
        <v>106</v>
      </c>
      <c r="G387" s="59">
        <v>2</v>
      </c>
      <c r="H387" s="59">
        <v>2</v>
      </c>
      <c r="I387" s="66">
        <v>24.41</v>
      </c>
      <c r="J387" s="59">
        <v>20.14</v>
      </c>
      <c r="K387" s="66">
        <v>178.12</v>
      </c>
      <c r="L387" s="59">
        <v>147</v>
      </c>
      <c r="M387" s="59">
        <f t="shared" si="80"/>
        <v>167.14</v>
      </c>
      <c r="N387" s="59">
        <f t="shared" si="81"/>
        <v>40.28</v>
      </c>
      <c r="O387" s="59">
        <f t="shared" si="82"/>
        <v>294</v>
      </c>
      <c r="P387" s="59">
        <f t="shared" si="83"/>
        <v>334.28</v>
      </c>
      <c r="Q387" s="58">
        <f t="shared" si="74"/>
        <v>8.3594340373072256E-5</v>
      </c>
      <c r="S387" s="59">
        <v>24.41</v>
      </c>
      <c r="T387" s="59">
        <v>178.12</v>
      </c>
      <c r="U387" s="59">
        <v>202.53</v>
      </c>
      <c r="V387" s="59">
        <v>48.82</v>
      </c>
      <c r="W387" s="59">
        <v>356.24</v>
      </c>
      <c r="X387" s="59">
        <v>405.06</v>
      </c>
      <c r="Y387" s="91">
        <f t="shared" si="75"/>
        <v>-70.78000000000003</v>
      </c>
    </row>
    <row r="388" spans="1:25" s="50" customFormat="1" x14ac:dyDescent="0.25">
      <c r="A388" s="52" t="s">
        <v>2354</v>
      </c>
      <c r="B388" s="44" t="s">
        <v>523</v>
      </c>
      <c r="C388" s="62"/>
      <c r="D388" s="62"/>
      <c r="E388" s="87" t="s">
        <v>524</v>
      </c>
      <c r="F388" s="62"/>
      <c r="G388" s="60"/>
      <c r="H388" s="60"/>
      <c r="I388" s="66"/>
      <c r="J388" s="60"/>
      <c r="K388" s="66"/>
      <c r="L388" s="60"/>
      <c r="M388" s="60"/>
      <c r="N388" s="60"/>
      <c r="O388" s="60"/>
      <c r="P388" s="61">
        <f>SUM(P389:P408)</f>
        <v>10767.58</v>
      </c>
      <c r="Q388" s="57">
        <f t="shared" si="74"/>
        <v>2.692679034086052E-3</v>
      </c>
      <c r="S388" s="60"/>
      <c r="T388" s="60"/>
      <c r="U388" s="60"/>
      <c r="V388" s="60"/>
      <c r="W388" s="60"/>
      <c r="X388" s="61">
        <v>13047.34</v>
      </c>
      <c r="Y388" s="91">
        <f t="shared" si="75"/>
        <v>-2279.7600000000002</v>
      </c>
    </row>
    <row r="389" spans="1:25" s="50" customFormat="1" ht="24" x14ac:dyDescent="0.25">
      <c r="A389" s="52" t="s">
        <v>2355</v>
      </c>
      <c r="B389" s="3" t="s">
        <v>525</v>
      </c>
      <c r="C389" s="46">
        <v>95545</v>
      </c>
      <c r="D389" s="46" t="s">
        <v>103</v>
      </c>
      <c r="E389" s="48" t="s">
        <v>1654</v>
      </c>
      <c r="F389" s="46" t="s">
        <v>133</v>
      </c>
      <c r="G389" s="59">
        <v>1</v>
      </c>
      <c r="H389" s="59">
        <v>1</v>
      </c>
      <c r="I389" s="66">
        <v>8.4700000000000006</v>
      </c>
      <c r="J389" s="59">
        <v>6.99</v>
      </c>
      <c r="K389" s="66">
        <v>23.29</v>
      </c>
      <c r="L389" s="59">
        <v>19.22</v>
      </c>
      <c r="M389" s="59">
        <f t="shared" ref="M389:M408" si="84">L389+J389</f>
        <v>26.21</v>
      </c>
      <c r="N389" s="59">
        <f t="shared" ref="N389:N408" si="85">TRUNC(J389*H389,2)</f>
        <v>6.99</v>
      </c>
      <c r="O389" s="59">
        <f t="shared" ref="O389:O408" si="86">TRUNC(L389*H389,2)</f>
        <v>19.22</v>
      </c>
      <c r="P389" s="59">
        <f t="shared" ref="P389:P408" si="87">TRUNC(((J389*H389)+(L389*H389)),2)</f>
        <v>26.21</v>
      </c>
      <c r="Q389" s="58">
        <f t="shared" si="74"/>
        <v>6.5544084634983376E-6</v>
      </c>
      <c r="S389" s="59">
        <v>8.4700000000000006</v>
      </c>
      <c r="T389" s="59">
        <v>23.29</v>
      </c>
      <c r="U389" s="59">
        <v>31.76</v>
      </c>
      <c r="V389" s="59">
        <v>8.4700000000000006</v>
      </c>
      <c r="W389" s="59">
        <v>23.29</v>
      </c>
      <c r="X389" s="59">
        <v>31.76</v>
      </c>
      <c r="Y389" s="91">
        <f t="shared" si="75"/>
        <v>-5.5500000000000007</v>
      </c>
    </row>
    <row r="390" spans="1:25" s="50" customFormat="1" ht="24" x14ac:dyDescent="0.25">
      <c r="A390" s="52" t="s">
        <v>2356</v>
      </c>
      <c r="B390" s="3" t="s">
        <v>526</v>
      </c>
      <c r="C390" s="46">
        <v>95547</v>
      </c>
      <c r="D390" s="46" t="s">
        <v>103</v>
      </c>
      <c r="E390" s="48" t="s">
        <v>1655</v>
      </c>
      <c r="F390" s="46" t="s">
        <v>133</v>
      </c>
      <c r="G390" s="59">
        <v>5</v>
      </c>
      <c r="H390" s="59">
        <v>5</v>
      </c>
      <c r="I390" s="66">
        <v>8.4700000000000006</v>
      </c>
      <c r="J390" s="59">
        <v>6.99</v>
      </c>
      <c r="K390" s="66">
        <v>93.73</v>
      </c>
      <c r="L390" s="59">
        <v>77.349999999999994</v>
      </c>
      <c r="M390" s="59">
        <f t="shared" si="84"/>
        <v>84.339999999999989</v>
      </c>
      <c r="N390" s="59">
        <f t="shared" si="85"/>
        <v>34.950000000000003</v>
      </c>
      <c r="O390" s="59">
        <f t="shared" si="86"/>
        <v>386.75</v>
      </c>
      <c r="P390" s="59">
        <f t="shared" si="87"/>
        <v>421.7</v>
      </c>
      <c r="Q390" s="58">
        <f t="shared" ref="Q390:Q453" si="88">P390/$O$998</f>
        <v>1.0545570580149747E-4</v>
      </c>
      <c r="S390" s="59">
        <v>8.4700000000000006</v>
      </c>
      <c r="T390" s="59">
        <v>93.73</v>
      </c>
      <c r="U390" s="59">
        <v>102.2</v>
      </c>
      <c r="V390" s="59">
        <v>42.35</v>
      </c>
      <c r="W390" s="59">
        <v>468.65</v>
      </c>
      <c r="X390" s="59">
        <v>511</v>
      </c>
      <c r="Y390" s="91">
        <f t="shared" si="75"/>
        <v>-89.300000000000011</v>
      </c>
    </row>
    <row r="391" spans="1:25" s="50" customFormat="1" ht="24" x14ac:dyDescent="0.25">
      <c r="A391" s="52" t="s">
        <v>2357</v>
      </c>
      <c r="B391" s="3" t="s">
        <v>527</v>
      </c>
      <c r="C391" s="46" t="s">
        <v>528</v>
      </c>
      <c r="D391" s="46" t="s">
        <v>70</v>
      </c>
      <c r="E391" s="48" t="s">
        <v>1656</v>
      </c>
      <c r="F391" s="46" t="s">
        <v>133</v>
      </c>
      <c r="G391" s="59">
        <v>5</v>
      </c>
      <c r="H391" s="59">
        <v>5</v>
      </c>
      <c r="I391" s="66">
        <v>3.99</v>
      </c>
      <c r="J391" s="59">
        <v>3.29</v>
      </c>
      <c r="K391" s="66">
        <v>96.18</v>
      </c>
      <c r="L391" s="59">
        <v>79.37</v>
      </c>
      <c r="M391" s="59">
        <f t="shared" si="84"/>
        <v>82.660000000000011</v>
      </c>
      <c r="N391" s="59">
        <f t="shared" si="85"/>
        <v>16.45</v>
      </c>
      <c r="O391" s="59">
        <f t="shared" si="86"/>
        <v>396.85</v>
      </c>
      <c r="P391" s="59">
        <f t="shared" si="87"/>
        <v>413.3</v>
      </c>
      <c r="Q391" s="58">
        <f t="shared" si="88"/>
        <v>1.0335509416115462E-4</v>
      </c>
      <c r="S391" s="59">
        <v>3.99</v>
      </c>
      <c r="T391" s="59">
        <v>96.18</v>
      </c>
      <c r="U391" s="59">
        <v>100.17</v>
      </c>
      <c r="V391" s="59">
        <v>19.95</v>
      </c>
      <c r="W391" s="59">
        <v>480.9</v>
      </c>
      <c r="X391" s="59">
        <v>500.85</v>
      </c>
      <c r="Y391" s="91">
        <f t="shared" ref="Y391:Y454" si="89">P391-X391</f>
        <v>-87.550000000000011</v>
      </c>
    </row>
    <row r="392" spans="1:25" s="50" customFormat="1" ht="24" x14ac:dyDescent="0.25">
      <c r="A392" s="52" t="s">
        <v>2358</v>
      </c>
      <c r="B392" s="3" t="s">
        <v>529</v>
      </c>
      <c r="C392" s="46" t="s">
        <v>530</v>
      </c>
      <c r="D392" s="46" t="s">
        <v>70</v>
      </c>
      <c r="E392" s="48" t="s">
        <v>1657</v>
      </c>
      <c r="F392" s="46" t="s">
        <v>133</v>
      </c>
      <c r="G392" s="59">
        <v>1</v>
      </c>
      <c r="H392" s="59">
        <v>1</v>
      </c>
      <c r="I392" s="66">
        <v>3.99</v>
      </c>
      <c r="J392" s="59">
        <v>3.29</v>
      </c>
      <c r="K392" s="66">
        <v>96.18</v>
      </c>
      <c r="L392" s="59">
        <v>79.37</v>
      </c>
      <c r="M392" s="59">
        <f t="shared" si="84"/>
        <v>82.660000000000011</v>
      </c>
      <c r="N392" s="59">
        <f t="shared" si="85"/>
        <v>3.29</v>
      </c>
      <c r="O392" s="59">
        <f t="shared" si="86"/>
        <v>79.37</v>
      </c>
      <c r="P392" s="59">
        <f t="shared" si="87"/>
        <v>82.66</v>
      </c>
      <c r="Q392" s="58">
        <f t="shared" si="88"/>
        <v>2.0671018832230923E-5</v>
      </c>
      <c r="S392" s="59">
        <v>3.99</v>
      </c>
      <c r="T392" s="59">
        <v>96.18</v>
      </c>
      <c r="U392" s="59">
        <v>100.17</v>
      </c>
      <c r="V392" s="59">
        <v>3.99</v>
      </c>
      <c r="W392" s="59">
        <v>96.18</v>
      </c>
      <c r="X392" s="59">
        <v>100.17</v>
      </c>
      <c r="Y392" s="91">
        <f t="shared" si="89"/>
        <v>-17.510000000000005</v>
      </c>
    </row>
    <row r="393" spans="1:25" s="50" customFormat="1" ht="24" x14ac:dyDescent="0.25">
      <c r="A393" s="52" t="s">
        <v>2359</v>
      </c>
      <c r="B393" s="3" t="s">
        <v>531</v>
      </c>
      <c r="C393" s="46" t="s">
        <v>532</v>
      </c>
      <c r="D393" s="46" t="s">
        <v>70</v>
      </c>
      <c r="E393" s="48" t="s">
        <v>1658</v>
      </c>
      <c r="F393" s="46" t="s">
        <v>133</v>
      </c>
      <c r="G393" s="59">
        <v>1</v>
      </c>
      <c r="H393" s="59">
        <v>1</v>
      </c>
      <c r="I393" s="66">
        <v>3.99</v>
      </c>
      <c r="J393" s="59">
        <v>3.29</v>
      </c>
      <c r="K393" s="66">
        <v>15.24</v>
      </c>
      <c r="L393" s="59">
        <v>12.57</v>
      </c>
      <c r="M393" s="59">
        <f t="shared" si="84"/>
        <v>15.86</v>
      </c>
      <c r="N393" s="59">
        <f t="shared" si="85"/>
        <v>3.29</v>
      </c>
      <c r="O393" s="59">
        <f t="shared" si="86"/>
        <v>12.57</v>
      </c>
      <c r="P393" s="59">
        <f t="shared" si="87"/>
        <v>15.86</v>
      </c>
      <c r="Q393" s="58">
        <f t="shared" si="88"/>
        <v>3.9661548352187573E-6</v>
      </c>
      <c r="S393" s="59">
        <v>3.99</v>
      </c>
      <c r="T393" s="59">
        <v>15.24</v>
      </c>
      <c r="U393" s="59">
        <v>19.23</v>
      </c>
      <c r="V393" s="59">
        <v>3.99</v>
      </c>
      <c r="W393" s="59">
        <v>15.24</v>
      </c>
      <c r="X393" s="59">
        <v>19.23</v>
      </c>
      <c r="Y393" s="91">
        <f t="shared" si="89"/>
        <v>-3.370000000000001</v>
      </c>
    </row>
    <row r="394" spans="1:25" s="50" customFormat="1" ht="48" x14ac:dyDescent="0.25">
      <c r="A394" s="52" t="s">
        <v>2360</v>
      </c>
      <c r="B394" s="48" t="s">
        <v>1659</v>
      </c>
      <c r="C394" s="47" t="s">
        <v>1660</v>
      </c>
      <c r="D394" s="47" t="s">
        <v>103</v>
      </c>
      <c r="E394" s="48" t="s">
        <v>1661</v>
      </c>
      <c r="F394" s="47" t="s">
        <v>133</v>
      </c>
      <c r="G394" s="59">
        <v>2</v>
      </c>
      <c r="H394" s="59">
        <v>2</v>
      </c>
      <c r="I394" s="66">
        <v>24.87</v>
      </c>
      <c r="J394" s="59">
        <v>20.52</v>
      </c>
      <c r="K394" s="66">
        <v>257.52</v>
      </c>
      <c r="L394" s="59">
        <v>212.53</v>
      </c>
      <c r="M394" s="59">
        <f t="shared" si="84"/>
        <v>233.05</v>
      </c>
      <c r="N394" s="59">
        <f t="shared" si="85"/>
        <v>41.04</v>
      </c>
      <c r="O394" s="59">
        <f t="shared" si="86"/>
        <v>425.06</v>
      </c>
      <c r="P394" s="59">
        <f t="shared" si="87"/>
        <v>466.1</v>
      </c>
      <c r="Q394" s="58">
        <f t="shared" si="88"/>
        <v>1.1655893875759539E-4</v>
      </c>
      <c r="S394" s="59">
        <v>24.87</v>
      </c>
      <c r="T394" s="59">
        <v>257.52</v>
      </c>
      <c r="U394" s="59">
        <v>282.39</v>
      </c>
      <c r="V394" s="59">
        <v>49.74</v>
      </c>
      <c r="W394" s="59">
        <v>515.04</v>
      </c>
      <c r="X394" s="59">
        <v>564.78</v>
      </c>
      <c r="Y394" s="91">
        <f t="shared" si="89"/>
        <v>-98.67999999999995</v>
      </c>
    </row>
    <row r="395" spans="1:25" s="50" customFormat="1" ht="36" x14ac:dyDescent="0.25">
      <c r="A395" s="52" t="s">
        <v>2361</v>
      </c>
      <c r="B395" s="48" t="s">
        <v>1662</v>
      </c>
      <c r="C395" s="47" t="s">
        <v>1663</v>
      </c>
      <c r="D395" s="47" t="s">
        <v>103</v>
      </c>
      <c r="E395" s="48" t="s">
        <v>1664</v>
      </c>
      <c r="F395" s="47" t="s">
        <v>133</v>
      </c>
      <c r="G395" s="59">
        <v>2</v>
      </c>
      <c r="H395" s="59">
        <v>2</v>
      </c>
      <c r="I395" s="66">
        <v>29.56</v>
      </c>
      <c r="J395" s="59">
        <v>24.39</v>
      </c>
      <c r="K395" s="66">
        <v>209.76</v>
      </c>
      <c r="L395" s="59">
        <v>173.11</v>
      </c>
      <c r="M395" s="59">
        <f t="shared" si="84"/>
        <v>197.5</v>
      </c>
      <c r="N395" s="59">
        <f t="shared" si="85"/>
        <v>48.78</v>
      </c>
      <c r="O395" s="59">
        <f t="shared" si="86"/>
        <v>346.22</v>
      </c>
      <c r="P395" s="59">
        <f t="shared" si="87"/>
        <v>395</v>
      </c>
      <c r="Q395" s="58">
        <f t="shared" si="88"/>
        <v>9.8778761658979141E-5</v>
      </c>
      <c r="S395" s="59">
        <v>29.56</v>
      </c>
      <c r="T395" s="59">
        <v>209.76</v>
      </c>
      <c r="U395" s="59">
        <v>239.32</v>
      </c>
      <c r="V395" s="59">
        <v>59.12</v>
      </c>
      <c r="W395" s="59">
        <v>419.52</v>
      </c>
      <c r="X395" s="59">
        <v>478.64</v>
      </c>
      <c r="Y395" s="91">
        <f t="shared" si="89"/>
        <v>-83.639999999999986</v>
      </c>
    </row>
    <row r="396" spans="1:25" s="50" customFormat="1" ht="24" x14ac:dyDescent="0.25">
      <c r="A396" s="52" t="s">
        <v>2362</v>
      </c>
      <c r="B396" s="3" t="s">
        <v>533</v>
      </c>
      <c r="C396" s="46">
        <v>86906</v>
      </c>
      <c r="D396" s="46" t="s">
        <v>103</v>
      </c>
      <c r="E396" s="48" t="s">
        <v>1665</v>
      </c>
      <c r="F396" s="46" t="s">
        <v>133</v>
      </c>
      <c r="G396" s="59">
        <v>2</v>
      </c>
      <c r="H396" s="59">
        <v>2</v>
      </c>
      <c r="I396" s="66">
        <v>2.57</v>
      </c>
      <c r="J396" s="59">
        <v>2.12</v>
      </c>
      <c r="K396" s="66">
        <v>84.12</v>
      </c>
      <c r="L396" s="59">
        <v>69.42</v>
      </c>
      <c r="M396" s="59">
        <f t="shared" si="84"/>
        <v>71.540000000000006</v>
      </c>
      <c r="N396" s="59">
        <f t="shared" si="85"/>
        <v>4.24</v>
      </c>
      <c r="O396" s="59">
        <f t="shared" si="86"/>
        <v>138.84</v>
      </c>
      <c r="P396" s="59">
        <f t="shared" si="87"/>
        <v>143.08000000000001</v>
      </c>
      <c r="Q396" s="58">
        <f t="shared" si="88"/>
        <v>3.5780418273839839E-5</v>
      </c>
      <c r="S396" s="59">
        <v>2.57</v>
      </c>
      <c r="T396" s="59">
        <v>84.12</v>
      </c>
      <c r="U396" s="59">
        <v>86.69</v>
      </c>
      <c r="V396" s="59">
        <v>5.14</v>
      </c>
      <c r="W396" s="59">
        <v>168.24</v>
      </c>
      <c r="X396" s="59">
        <v>173.38</v>
      </c>
      <c r="Y396" s="91">
        <f t="shared" si="89"/>
        <v>-30.299999999999983</v>
      </c>
    </row>
    <row r="397" spans="1:25" s="50" customFormat="1" ht="36" x14ac:dyDescent="0.25">
      <c r="A397" s="52" t="s">
        <v>2363</v>
      </c>
      <c r="B397" s="48" t="s">
        <v>1306</v>
      </c>
      <c r="C397" s="47" t="s">
        <v>1666</v>
      </c>
      <c r="D397" s="47" t="s">
        <v>70</v>
      </c>
      <c r="E397" s="48" t="s">
        <v>1667</v>
      </c>
      <c r="F397" s="47" t="s">
        <v>133</v>
      </c>
      <c r="G397" s="59">
        <v>7</v>
      </c>
      <c r="H397" s="59">
        <v>7</v>
      </c>
      <c r="I397" s="66">
        <v>15.09</v>
      </c>
      <c r="J397" s="59">
        <v>12.45</v>
      </c>
      <c r="K397" s="66">
        <v>206.29</v>
      </c>
      <c r="L397" s="59">
        <v>170.25</v>
      </c>
      <c r="M397" s="59">
        <f t="shared" si="84"/>
        <v>182.7</v>
      </c>
      <c r="N397" s="59">
        <f t="shared" si="85"/>
        <v>87.15</v>
      </c>
      <c r="O397" s="59">
        <f t="shared" si="86"/>
        <v>1191.75</v>
      </c>
      <c r="P397" s="59">
        <f t="shared" si="87"/>
        <v>1278.9000000000001</v>
      </c>
      <c r="Q397" s="58">
        <f t="shared" si="88"/>
        <v>3.1981812224219855E-4</v>
      </c>
      <c r="S397" s="59">
        <v>15.09</v>
      </c>
      <c r="T397" s="59">
        <v>206.29</v>
      </c>
      <c r="U397" s="59">
        <v>221.38</v>
      </c>
      <c r="V397" s="59">
        <v>105.63</v>
      </c>
      <c r="W397" s="59">
        <v>1444.03</v>
      </c>
      <c r="X397" s="59">
        <v>1549.66</v>
      </c>
      <c r="Y397" s="91">
        <f t="shared" si="89"/>
        <v>-270.76</v>
      </c>
    </row>
    <row r="398" spans="1:25" s="50" customFormat="1" x14ac:dyDescent="0.25">
      <c r="A398" s="52" t="s">
        <v>2364</v>
      </c>
      <c r="B398" s="3" t="s">
        <v>534</v>
      </c>
      <c r="C398" s="46">
        <v>80693</v>
      </c>
      <c r="D398" s="47" t="s">
        <v>1490</v>
      </c>
      <c r="E398" s="48" t="s">
        <v>535</v>
      </c>
      <c r="F398" s="46" t="s">
        <v>106</v>
      </c>
      <c r="G398" s="59">
        <v>1</v>
      </c>
      <c r="H398" s="59">
        <v>1</v>
      </c>
      <c r="I398" s="66">
        <v>18.68</v>
      </c>
      <c r="J398" s="59">
        <v>15.41</v>
      </c>
      <c r="K398" s="66">
        <v>1764.01</v>
      </c>
      <c r="L398" s="59">
        <v>1455.83</v>
      </c>
      <c r="M398" s="59">
        <f t="shared" si="84"/>
        <v>1471.24</v>
      </c>
      <c r="N398" s="59">
        <f t="shared" si="85"/>
        <v>15.41</v>
      </c>
      <c r="O398" s="59">
        <f t="shared" si="86"/>
        <v>1455.83</v>
      </c>
      <c r="P398" s="59">
        <f t="shared" si="87"/>
        <v>1471.24</v>
      </c>
      <c r="Q398" s="58">
        <f t="shared" si="88"/>
        <v>3.6791712734976322E-4</v>
      </c>
      <c r="S398" s="59">
        <v>18.68</v>
      </c>
      <c r="T398" s="59">
        <v>1764.01</v>
      </c>
      <c r="U398" s="59">
        <v>1782.69</v>
      </c>
      <c r="V398" s="59">
        <v>18.68</v>
      </c>
      <c r="W398" s="59">
        <v>1764.01</v>
      </c>
      <c r="X398" s="59">
        <v>1782.69</v>
      </c>
      <c r="Y398" s="91">
        <f t="shared" si="89"/>
        <v>-311.45000000000005</v>
      </c>
    </row>
    <row r="399" spans="1:25" s="50" customFormat="1" ht="36" x14ac:dyDescent="0.25">
      <c r="A399" s="52" t="s">
        <v>2368</v>
      </c>
      <c r="B399" s="48" t="s">
        <v>1668</v>
      </c>
      <c r="C399" s="47" t="s">
        <v>1669</v>
      </c>
      <c r="D399" s="47" t="s">
        <v>103</v>
      </c>
      <c r="E399" s="48" t="s">
        <v>1670</v>
      </c>
      <c r="F399" s="47" t="s">
        <v>133</v>
      </c>
      <c r="G399" s="59">
        <v>1</v>
      </c>
      <c r="H399" s="59">
        <v>1</v>
      </c>
      <c r="I399" s="66">
        <v>31.35</v>
      </c>
      <c r="J399" s="59">
        <v>25.87</v>
      </c>
      <c r="K399" s="66">
        <v>388.8</v>
      </c>
      <c r="L399" s="59">
        <v>320.87</v>
      </c>
      <c r="M399" s="59">
        <f t="shared" si="84"/>
        <v>346.74</v>
      </c>
      <c r="N399" s="59">
        <f t="shared" si="85"/>
        <v>25.87</v>
      </c>
      <c r="O399" s="59">
        <f t="shared" si="86"/>
        <v>320.87</v>
      </c>
      <c r="P399" s="59">
        <f t="shared" si="87"/>
        <v>346.74</v>
      </c>
      <c r="Q399" s="58">
        <f t="shared" si="88"/>
        <v>8.6710247639580827E-5</v>
      </c>
      <c r="S399" s="59">
        <v>31.35</v>
      </c>
      <c r="T399" s="59">
        <v>388.8</v>
      </c>
      <c r="U399" s="59">
        <v>420.15</v>
      </c>
      <c r="V399" s="59">
        <v>31.35</v>
      </c>
      <c r="W399" s="59">
        <v>388.8</v>
      </c>
      <c r="X399" s="59">
        <v>420.15</v>
      </c>
      <c r="Y399" s="91">
        <f t="shared" si="89"/>
        <v>-73.409999999999968</v>
      </c>
    </row>
    <row r="400" spans="1:25" s="50" customFormat="1" ht="24" x14ac:dyDescent="0.25">
      <c r="A400" s="52" t="s">
        <v>2369</v>
      </c>
      <c r="B400" s="3" t="s">
        <v>536</v>
      </c>
      <c r="C400" s="46">
        <v>100860</v>
      </c>
      <c r="D400" s="46" t="s">
        <v>103</v>
      </c>
      <c r="E400" s="48" t="s">
        <v>1671</v>
      </c>
      <c r="F400" s="46" t="s">
        <v>133</v>
      </c>
      <c r="G400" s="59">
        <v>1</v>
      </c>
      <c r="H400" s="59">
        <v>1</v>
      </c>
      <c r="I400" s="66">
        <v>11.98</v>
      </c>
      <c r="J400" s="59">
        <v>9.8800000000000008</v>
      </c>
      <c r="K400" s="66">
        <v>81.209999999999994</v>
      </c>
      <c r="L400" s="59">
        <v>67.02</v>
      </c>
      <c r="M400" s="59">
        <f t="shared" si="84"/>
        <v>76.899999999999991</v>
      </c>
      <c r="N400" s="59">
        <f t="shared" si="85"/>
        <v>9.8800000000000008</v>
      </c>
      <c r="O400" s="59">
        <f t="shared" si="86"/>
        <v>67.02</v>
      </c>
      <c r="P400" s="59">
        <f t="shared" si="87"/>
        <v>76.900000000000006</v>
      </c>
      <c r="Q400" s="58">
        <f t="shared" si="88"/>
        <v>1.9230599421710117E-5</v>
      </c>
      <c r="S400" s="59">
        <v>11.98</v>
      </c>
      <c r="T400" s="59">
        <v>81.209999999999994</v>
      </c>
      <c r="U400" s="59">
        <v>93.19</v>
      </c>
      <c r="V400" s="59">
        <v>11.98</v>
      </c>
      <c r="W400" s="59">
        <v>81.209999999999994</v>
      </c>
      <c r="X400" s="59">
        <v>93.19</v>
      </c>
      <c r="Y400" s="91">
        <f t="shared" si="89"/>
        <v>-16.289999999999992</v>
      </c>
    </row>
    <row r="401" spans="1:25" s="50" customFormat="1" ht="24" x14ac:dyDescent="0.25">
      <c r="A401" s="52" t="s">
        <v>2370</v>
      </c>
      <c r="B401" s="3" t="s">
        <v>537</v>
      </c>
      <c r="C401" s="46">
        <v>86909</v>
      </c>
      <c r="D401" s="46" t="s">
        <v>103</v>
      </c>
      <c r="E401" s="48" t="s">
        <v>1672</v>
      </c>
      <c r="F401" s="46" t="s">
        <v>133</v>
      </c>
      <c r="G401" s="59">
        <v>8</v>
      </c>
      <c r="H401" s="59">
        <v>8</v>
      </c>
      <c r="I401" s="66">
        <v>4.47</v>
      </c>
      <c r="J401" s="59">
        <v>3.68</v>
      </c>
      <c r="K401" s="66">
        <v>146.07</v>
      </c>
      <c r="L401" s="59">
        <v>120.55</v>
      </c>
      <c r="M401" s="59">
        <f t="shared" si="84"/>
        <v>124.23</v>
      </c>
      <c r="N401" s="59">
        <f t="shared" si="85"/>
        <v>29.44</v>
      </c>
      <c r="O401" s="59">
        <f t="shared" si="86"/>
        <v>964.4</v>
      </c>
      <c r="P401" s="59">
        <f t="shared" si="87"/>
        <v>993.84</v>
      </c>
      <c r="Q401" s="58">
        <f t="shared" si="88"/>
        <v>2.4853236579027804E-4</v>
      </c>
      <c r="S401" s="59">
        <v>4.47</v>
      </c>
      <c r="T401" s="59">
        <v>146.07</v>
      </c>
      <c r="U401" s="59">
        <v>150.54</v>
      </c>
      <c r="V401" s="59">
        <v>35.76</v>
      </c>
      <c r="W401" s="59">
        <v>1168.56</v>
      </c>
      <c r="X401" s="59">
        <v>1204.32</v>
      </c>
      <c r="Y401" s="91">
        <f t="shared" si="89"/>
        <v>-210.4799999999999</v>
      </c>
    </row>
    <row r="402" spans="1:25" s="50" customFormat="1" ht="24" x14ac:dyDescent="0.25">
      <c r="A402" s="52" t="s">
        <v>2371</v>
      </c>
      <c r="B402" s="3" t="s">
        <v>538</v>
      </c>
      <c r="C402" s="46">
        <v>95469</v>
      </c>
      <c r="D402" s="46" t="s">
        <v>103</v>
      </c>
      <c r="E402" s="48" t="s">
        <v>1673</v>
      </c>
      <c r="F402" s="46" t="s">
        <v>133</v>
      </c>
      <c r="G402" s="59">
        <v>1</v>
      </c>
      <c r="H402" s="59">
        <v>1</v>
      </c>
      <c r="I402" s="66">
        <v>15.94</v>
      </c>
      <c r="J402" s="59">
        <v>13.15</v>
      </c>
      <c r="K402" s="66">
        <v>291.85000000000002</v>
      </c>
      <c r="L402" s="59">
        <v>240.86</v>
      </c>
      <c r="M402" s="59">
        <f t="shared" si="84"/>
        <v>254.01000000000002</v>
      </c>
      <c r="N402" s="59">
        <f t="shared" si="85"/>
        <v>13.15</v>
      </c>
      <c r="O402" s="59">
        <f t="shared" si="86"/>
        <v>240.86</v>
      </c>
      <c r="P402" s="59">
        <f t="shared" si="87"/>
        <v>254.01</v>
      </c>
      <c r="Q402" s="58">
        <f t="shared" si="88"/>
        <v>6.3520995567081752E-5</v>
      </c>
      <c r="S402" s="59">
        <v>15.94</v>
      </c>
      <c r="T402" s="59">
        <v>291.85000000000002</v>
      </c>
      <c r="U402" s="59">
        <v>307.79000000000002</v>
      </c>
      <c r="V402" s="59">
        <v>15.94</v>
      </c>
      <c r="W402" s="59">
        <v>291.85000000000002</v>
      </c>
      <c r="X402" s="59">
        <v>307.79000000000002</v>
      </c>
      <c r="Y402" s="91">
        <f t="shared" si="89"/>
        <v>-53.78000000000003</v>
      </c>
    </row>
    <row r="403" spans="1:25" s="50" customFormat="1" ht="24" x14ac:dyDescent="0.25">
      <c r="A403" s="52" t="s">
        <v>2372</v>
      </c>
      <c r="B403" s="3" t="s">
        <v>539</v>
      </c>
      <c r="C403" s="46">
        <v>80517</v>
      </c>
      <c r="D403" s="47" t="s">
        <v>1490</v>
      </c>
      <c r="E403" s="48" t="s">
        <v>1674</v>
      </c>
      <c r="F403" s="46" t="s">
        <v>106</v>
      </c>
      <c r="G403" s="59">
        <v>1</v>
      </c>
      <c r="H403" s="59">
        <v>1</v>
      </c>
      <c r="I403" s="66">
        <v>60.81</v>
      </c>
      <c r="J403" s="59">
        <v>50.18</v>
      </c>
      <c r="K403" s="66">
        <v>299.64</v>
      </c>
      <c r="L403" s="59">
        <v>247.29</v>
      </c>
      <c r="M403" s="59">
        <f t="shared" si="84"/>
        <v>297.46999999999997</v>
      </c>
      <c r="N403" s="59">
        <f t="shared" si="85"/>
        <v>50.18</v>
      </c>
      <c r="O403" s="59">
        <f t="shared" si="86"/>
        <v>247.29</v>
      </c>
      <c r="P403" s="59">
        <f t="shared" si="87"/>
        <v>297.47000000000003</v>
      </c>
      <c r="Q403" s="58">
        <f t="shared" si="88"/>
        <v>7.4389160077712732E-5</v>
      </c>
      <c r="S403" s="59">
        <v>60.81</v>
      </c>
      <c r="T403" s="59">
        <v>299.64</v>
      </c>
      <c r="U403" s="59">
        <v>360.45</v>
      </c>
      <c r="V403" s="59">
        <v>60.81</v>
      </c>
      <c r="W403" s="59">
        <v>299.64</v>
      </c>
      <c r="X403" s="59">
        <v>360.45</v>
      </c>
      <c r="Y403" s="91">
        <f t="shared" si="89"/>
        <v>-62.979999999999961</v>
      </c>
    </row>
    <row r="404" spans="1:25" s="50" customFormat="1" x14ac:dyDescent="0.25">
      <c r="A404" s="52" t="s">
        <v>2373</v>
      </c>
      <c r="B404" s="3" t="s">
        <v>540</v>
      </c>
      <c r="C404" s="46">
        <v>80520</v>
      </c>
      <c r="D404" s="47" t="s">
        <v>1490</v>
      </c>
      <c r="E404" s="48" t="s">
        <v>541</v>
      </c>
      <c r="F404" s="46" t="s">
        <v>253</v>
      </c>
      <c r="G404" s="59">
        <v>1</v>
      </c>
      <c r="H404" s="59">
        <v>1</v>
      </c>
      <c r="I404" s="66">
        <v>7.47</v>
      </c>
      <c r="J404" s="59">
        <v>6.16</v>
      </c>
      <c r="K404" s="66">
        <v>5.27</v>
      </c>
      <c r="L404" s="59">
        <v>4.34</v>
      </c>
      <c r="M404" s="59">
        <f t="shared" si="84"/>
        <v>10.5</v>
      </c>
      <c r="N404" s="59">
        <f t="shared" si="85"/>
        <v>6.16</v>
      </c>
      <c r="O404" s="59">
        <f t="shared" si="86"/>
        <v>4.34</v>
      </c>
      <c r="P404" s="59">
        <f t="shared" si="87"/>
        <v>10.5</v>
      </c>
      <c r="Q404" s="58">
        <f t="shared" si="88"/>
        <v>2.6257645504285591E-6</v>
      </c>
      <c r="S404" s="59">
        <v>7.47</v>
      </c>
      <c r="T404" s="59">
        <v>5.27</v>
      </c>
      <c r="U404" s="59">
        <v>12.74</v>
      </c>
      <c r="V404" s="59">
        <v>7.47</v>
      </c>
      <c r="W404" s="59">
        <v>5.27</v>
      </c>
      <c r="X404" s="59">
        <v>12.74</v>
      </c>
      <c r="Y404" s="91">
        <f t="shared" si="89"/>
        <v>-2.2400000000000002</v>
      </c>
    </row>
    <row r="405" spans="1:25" s="50" customFormat="1" ht="24" x14ac:dyDescent="0.25">
      <c r="A405" s="52" t="s">
        <v>2374</v>
      </c>
      <c r="B405" s="3" t="s">
        <v>542</v>
      </c>
      <c r="C405" s="46">
        <v>80526</v>
      </c>
      <c r="D405" s="47" t="s">
        <v>1490</v>
      </c>
      <c r="E405" s="48" t="s">
        <v>1675</v>
      </c>
      <c r="F405" s="46" t="s">
        <v>106</v>
      </c>
      <c r="G405" s="59">
        <v>1</v>
      </c>
      <c r="H405" s="59">
        <v>1</v>
      </c>
      <c r="I405" s="66">
        <v>5.59</v>
      </c>
      <c r="J405" s="59">
        <v>4.6100000000000003</v>
      </c>
      <c r="K405" s="66">
        <v>157.30000000000001</v>
      </c>
      <c r="L405" s="59">
        <v>129.81</v>
      </c>
      <c r="M405" s="59">
        <f t="shared" si="84"/>
        <v>134.42000000000002</v>
      </c>
      <c r="N405" s="59">
        <f t="shared" si="85"/>
        <v>4.6100000000000003</v>
      </c>
      <c r="O405" s="59">
        <f t="shared" si="86"/>
        <v>129.81</v>
      </c>
      <c r="P405" s="59">
        <f t="shared" si="87"/>
        <v>134.41999999999999</v>
      </c>
      <c r="Q405" s="58">
        <f t="shared" si="88"/>
        <v>3.3614787701772089E-5</v>
      </c>
      <c r="S405" s="59">
        <v>5.59</v>
      </c>
      <c r="T405" s="59">
        <v>157.30000000000001</v>
      </c>
      <c r="U405" s="59">
        <v>162.88999999999999</v>
      </c>
      <c r="V405" s="59">
        <v>5.59</v>
      </c>
      <c r="W405" s="59">
        <v>157.30000000000001</v>
      </c>
      <c r="X405" s="59">
        <v>162.88999999999999</v>
      </c>
      <c r="Y405" s="91">
        <f t="shared" si="89"/>
        <v>-28.47</v>
      </c>
    </row>
    <row r="406" spans="1:25" s="50" customFormat="1" x14ac:dyDescent="0.25">
      <c r="A406" s="52" t="s">
        <v>2375</v>
      </c>
      <c r="B406" s="3" t="s">
        <v>543</v>
      </c>
      <c r="C406" s="46">
        <v>80513</v>
      </c>
      <c r="D406" s="47" t="s">
        <v>1490</v>
      </c>
      <c r="E406" s="48" t="s">
        <v>544</v>
      </c>
      <c r="F406" s="46" t="s">
        <v>106</v>
      </c>
      <c r="G406" s="59">
        <v>1</v>
      </c>
      <c r="H406" s="59">
        <v>1</v>
      </c>
      <c r="I406" s="66">
        <v>11.94</v>
      </c>
      <c r="J406" s="59">
        <v>9.85</v>
      </c>
      <c r="K406" s="66">
        <v>11.64</v>
      </c>
      <c r="L406" s="59">
        <v>9.6</v>
      </c>
      <c r="M406" s="59">
        <f t="shared" si="84"/>
        <v>19.45</v>
      </c>
      <c r="N406" s="59">
        <f t="shared" si="85"/>
        <v>9.85</v>
      </c>
      <c r="O406" s="59">
        <f t="shared" si="86"/>
        <v>9.6</v>
      </c>
      <c r="P406" s="59">
        <f t="shared" si="87"/>
        <v>19.45</v>
      </c>
      <c r="Q406" s="58">
        <f t="shared" si="88"/>
        <v>4.8639162386509981E-6</v>
      </c>
      <c r="S406" s="59">
        <v>11.94</v>
      </c>
      <c r="T406" s="59">
        <v>11.64</v>
      </c>
      <c r="U406" s="59">
        <v>23.58</v>
      </c>
      <c r="V406" s="59">
        <v>11.94</v>
      </c>
      <c r="W406" s="59">
        <v>11.64</v>
      </c>
      <c r="X406" s="59">
        <v>23.58</v>
      </c>
      <c r="Y406" s="91">
        <f t="shared" si="89"/>
        <v>-4.129999999999999</v>
      </c>
    </row>
    <row r="407" spans="1:25" s="50" customFormat="1" x14ac:dyDescent="0.25">
      <c r="A407" s="52" t="s">
        <v>2376</v>
      </c>
      <c r="B407" s="3" t="s">
        <v>545</v>
      </c>
      <c r="C407" s="46">
        <v>80514</v>
      </c>
      <c r="D407" s="46" t="s">
        <v>1490</v>
      </c>
      <c r="E407" s="48" t="s">
        <v>546</v>
      </c>
      <c r="F407" s="46" t="s">
        <v>106</v>
      </c>
      <c r="G407" s="59">
        <v>1</v>
      </c>
      <c r="H407" s="59">
        <v>1</v>
      </c>
      <c r="I407" s="66">
        <v>5.22</v>
      </c>
      <c r="J407" s="59">
        <v>4.3</v>
      </c>
      <c r="K407" s="66">
        <v>40.590000000000003</v>
      </c>
      <c r="L407" s="59">
        <v>33.49</v>
      </c>
      <c r="M407" s="59">
        <f t="shared" si="84"/>
        <v>37.79</v>
      </c>
      <c r="N407" s="59">
        <f t="shared" si="85"/>
        <v>4.3</v>
      </c>
      <c r="O407" s="59">
        <f t="shared" si="86"/>
        <v>33.49</v>
      </c>
      <c r="P407" s="59">
        <f t="shared" si="87"/>
        <v>37.79</v>
      </c>
      <c r="Q407" s="58">
        <f t="shared" si="88"/>
        <v>9.4502516533995478E-6</v>
      </c>
      <c r="S407" s="59">
        <v>5.22</v>
      </c>
      <c r="T407" s="59">
        <v>40.590000000000003</v>
      </c>
      <c r="U407" s="59">
        <v>45.81</v>
      </c>
      <c r="V407" s="59">
        <v>5.22</v>
      </c>
      <c r="W407" s="59">
        <v>40.590000000000003</v>
      </c>
      <c r="X407" s="59">
        <v>45.81</v>
      </c>
      <c r="Y407" s="91">
        <f t="shared" si="89"/>
        <v>-8.0200000000000031</v>
      </c>
    </row>
    <row r="408" spans="1:25" s="50" customFormat="1" x14ac:dyDescent="0.25">
      <c r="A408" s="52" t="s">
        <v>2377</v>
      </c>
      <c r="B408" s="3" t="s">
        <v>547</v>
      </c>
      <c r="C408" s="46" t="s">
        <v>548</v>
      </c>
      <c r="D408" s="46" t="s">
        <v>70</v>
      </c>
      <c r="E408" s="48" t="s">
        <v>549</v>
      </c>
      <c r="F408" s="46" t="s">
        <v>133</v>
      </c>
      <c r="G408" s="59">
        <v>1</v>
      </c>
      <c r="H408" s="59">
        <v>1</v>
      </c>
      <c r="I408" s="66">
        <v>36.130000000000003</v>
      </c>
      <c r="J408" s="59">
        <v>29.81</v>
      </c>
      <c r="K408" s="66">
        <v>4668.13</v>
      </c>
      <c r="L408" s="59">
        <v>3852.6</v>
      </c>
      <c r="M408" s="59">
        <f t="shared" si="84"/>
        <v>3882.41</v>
      </c>
      <c r="N408" s="59">
        <f t="shared" si="85"/>
        <v>29.81</v>
      </c>
      <c r="O408" s="59">
        <f t="shared" si="86"/>
        <v>3852.6</v>
      </c>
      <c r="P408" s="59">
        <f t="shared" si="87"/>
        <v>3882.41</v>
      </c>
      <c r="Q408" s="58">
        <f t="shared" si="88"/>
        <v>9.7088519506946123E-4</v>
      </c>
      <c r="S408" s="59">
        <v>36.130000000000003</v>
      </c>
      <c r="T408" s="59">
        <v>4668.13</v>
      </c>
      <c r="U408" s="59">
        <v>4704.26</v>
      </c>
      <c r="V408" s="59">
        <v>36.130000000000003</v>
      </c>
      <c r="W408" s="59">
        <v>4668.13</v>
      </c>
      <c r="X408" s="59">
        <v>4704.26</v>
      </c>
      <c r="Y408" s="91">
        <f t="shared" si="89"/>
        <v>-821.85000000000036</v>
      </c>
    </row>
    <row r="409" spans="1:25" s="50" customFormat="1" x14ac:dyDescent="0.25">
      <c r="A409" s="52" t="s">
        <v>2378</v>
      </c>
      <c r="B409" s="44" t="s">
        <v>550</v>
      </c>
      <c r="C409" s="62"/>
      <c r="D409" s="62"/>
      <c r="E409" s="87" t="s">
        <v>551</v>
      </c>
      <c r="F409" s="62"/>
      <c r="G409" s="60"/>
      <c r="H409" s="60"/>
      <c r="I409" s="66"/>
      <c r="J409" s="60"/>
      <c r="K409" s="66"/>
      <c r="L409" s="60"/>
      <c r="M409" s="60"/>
      <c r="N409" s="60"/>
      <c r="O409" s="60"/>
      <c r="P409" s="61">
        <f>SUM(P410:P411)</f>
        <v>528.70000000000005</v>
      </c>
      <c r="Q409" s="57">
        <f t="shared" si="88"/>
        <v>1.3221349693443615E-4</v>
      </c>
      <c r="S409" s="60"/>
      <c r="T409" s="60"/>
      <c r="U409" s="60"/>
      <c r="V409" s="60"/>
      <c r="W409" s="60"/>
      <c r="X409" s="61">
        <v>640.69000000000005</v>
      </c>
      <c r="Y409" s="91">
        <f t="shared" si="89"/>
        <v>-111.99000000000001</v>
      </c>
    </row>
    <row r="410" spans="1:25" s="50" customFormat="1" ht="24" x14ac:dyDescent="0.25">
      <c r="A410" s="52" t="s">
        <v>2379</v>
      </c>
      <c r="B410" s="3" t="s">
        <v>552</v>
      </c>
      <c r="C410" s="46">
        <v>93358</v>
      </c>
      <c r="D410" s="46" t="s">
        <v>103</v>
      </c>
      <c r="E410" s="48" t="s">
        <v>1676</v>
      </c>
      <c r="F410" s="46" t="s">
        <v>7</v>
      </c>
      <c r="G410" s="59">
        <v>5.26</v>
      </c>
      <c r="H410" s="59">
        <v>5.26</v>
      </c>
      <c r="I410" s="66">
        <v>53.6</v>
      </c>
      <c r="J410" s="59">
        <v>44.23</v>
      </c>
      <c r="K410" s="66">
        <v>23.22</v>
      </c>
      <c r="L410" s="59">
        <v>19.16</v>
      </c>
      <c r="M410" s="59">
        <f>L410+J410</f>
        <v>63.39</v>
      </c>
      <c r="N410" s="59">
        <f>TRUNC(J410*H410,2)</f>
        <v>232.64</v>
      </c>
      <c r="O410" s="59">
        <f>TRUNC(L410*H410,2)</f>
        <v>100.78</v>
      </c>
      <c r="P410" s="59">
        <f>TRUNC(((J410*H410)+(L410*H410)),2)</f>
        <v>333.43</v>
      </c>
      <c r="Q410" s="58">
        <f t="shared" si="88"/>
        <v>8.3381778480894718E-5</v>
      </c>
      <c r="S410" s="59">
        <v>53.6</v>
      </c>
      <c r="T410" s="59">
        <v>23.22</v>
      </c>
      <c r="U410" s="59">
        <v>76.819999999999993</v>
      </c>
      <c r="V410" s="59">
        <v>281.93</v>
      </c>
      <c r="W410" s="59">
        <v>122.14</v>
      </c>
      <c r="X410" s="59">
        <v>404.07</v>
      </c>
      <c r="Y410" s="91">
        <f t="shared" si="89"/>
        <v>-70.639999999999986</v>
      </c>
    </row>
    <row r="411" spans="1:25" s="50" customFormat="1" x14ac:dyDescent="0.25">
      <c r="A411" s="52" t="s">
        <v>2380</v>
      </c>
      <c r="B411" s="3" t="s">
        <v>553</v>
      </c>
      <c r="C411" s="46">
        <v>96995</v>
      </c>
      <c r="D411" s="46" t="s">
        <v>103</v>
      </c>
      <c r="E411" s="48" t="s">
        <v>554</v>
      </c>
      <c r="F411" s="46" t="s">
        <v>7</v>
      </c>
      <c r="G411" s="59">
        <v>5.08</v>
      </c>
      <c r="H411" s="59">
        <v>5.08</v>
      </c>
      <c r="I411" s="66">
        <v>32.5</v>
      </c>
      <c r="J411" s="59">
        <v>26.82</v>
      </c>
      <c r="K411" s="66">
        <v>14.08</v>
      </c>
      <c r="L411" s="59">
        <v>11.62</v>
      </c>
      <c r="M411" s="59">
        <f>L411+J411</f>
        <v>38.44</v>
      </c>
      <c r="N411" s="59">
        <f>TRUNC(J411*H411,2)</f>
        <v>136.24</v>
      </c>
      <c r="O411" s="59">
        <f>TRUNC(L411*H411,2)</f>
        <v>59.02</v>
      </c>
      <c r="P411" s="59">
        <f>TRUNC(((J411*H411)+(L411*H411)),2)</f>
        <v>195.27</v>
      </c>
      <c r="Q411" s="58">
        <f t="shared" si="88"/>
        <v>4.8831718453541411E-5</v>
      </c>
      <c r="S411" s="59">
        <v>32.5</v>
      </c>
      <c r="T411" s="59">
        <v>14.08</v>
      </c>
      <c r="U411" s="59">
        <v>46.58</v>
      </c>
      <c r="V411" s="59">
        <v>165.1</v>
      </c>
      <c r="W411" s="59">
        <v>71.52</v>
      </c>
      <c r="X411" s="59">
        <v>236.62</v>
      </c>
      <c r="Y411" s="91">
        <f t="shared" si="89"/>
        <v>-41.349999999999994</v>
      </c>
    </row>
    <row r="412" spans="1:25" s="50" customFormat="1" x14ac:dyDescent="0.25">
      <c r="A412" s="52" t="s">
        <v>2381</v>
      </c>
      <c r="B412" s="44">
        <v>8</v>
      </c>
      <c r="C412" s="62"/>
      <c r="D412" s="62"/>
      <c r="E412" s="87" t="s">
        <v>27</v>
      </c>
      <c r="F412" s="62"/>
      <c r="G412" s="60"/>
      <c r="H412" s="60"/>
      <c r="I412" s="66"/>
      <c r="J412" s="60"/>
      <c r="K412" s="66"/>
      <c r="L412" s="60"/>
      <c r="M412" s="60"/>
      <c r="N412" s="60"/>
      <c r="O412" s="60"/>
      <c r="P412" s="61">
        <f>P413+P417</f>
        <v>266626.09999999998</v>
      </c>
      <c r="Q412" s="57">
        <f t="shared" si="88"/>
        <v>6.6675939199906664E-2</v>
      </c>
      <c r="S412" s="60"/>
      <c r="T412" s="60"/>
      <c r="U412" s="60"/>
      <c r="V412" s="60"/>
      <c r="W412" s="60"/>
      <c r="X412" s="61">
        <v>323366.88</v>
      </c>
      <c r="Y412" s="91">
        <f t="shared" si="89"/>
        <v>-56740.780000000028</v>
      </c>
    </row>
    <row r="413" spans="1:25" s="50" customFormat="1" x14ac:dyDescent="0.25">
      <c r="A413" s="52" t="s">
        <v>2382</v>
      </c>
      <c r="B413" s="44" t="s">
        <v>3006</v>
      </c>
      <c r="C413" s="62"/>
      <c r="D413" s="62"/>
      <c r="E413" s="87" t="s">
        <v>52</v>
      </c>
      <c r="F413" s="62"/>
      <c r="G413" s="60"/>
      <c r="H413" s="60"/>
      <c r="I413" s="66"/>
      <c r="J413" s="60"/>
      <c r="K413" s="66"/>
      <c r="L413" s="60"/>
      <c r="M413" s="60"/>
      <c r="N413" s="60"/>
      <c r="O413" s="60"/>
      <c r="P413" s="61">
        <f>SUM(P414:P416)</f>
        <v>5209.5599999999995</v>
      </c>
      <c r="Q413" s="57">
        <f t="shared" si="88"/>
        <v>1.3027693306029147E-3</v>
      </c>
      <c r="S413" s="60"/>
      <c r="T413" s="60"/>
      <c r="U413" s="60"/>
      <c r="V413" s="60"/>
      <c r="W413" s="60"/>
      <c r="X413" s="61">
        <v>6313</v>
      </c>
      <c r="Y413" s="91">
        <f t="shared" si="89"/>
        <v>-1103.4400000000005</v>
      </c>
    </row>
    <row r="414" spans="1:25" s="50" customFormat="1" x14ac:dyDescent="0.25">
      <c r="A414" s="52" t="s">
        <v>2383</v>
      </c>
      <c r="B414" s="3" t="s">
        <v>555</v>
      </c>
      <c r="C414" s="46">
        <v>40101</v>
      </c>
      <c r="D414" s="47" t="s">
        <v>1490</v>
      </c>
      <c r="E414" s="48" t="s">
        <v>150</v>
      </c>
      <c r="F414" s="46" t="s">
        <v>7</v>
      </c>
      <c r="G414" s="59">
        <v>45</v>
      </c>
      <c r="H414" s="59">
        <v>45</v>
      </c>
      <c r="I414" s="66">
        <v>34.229999999999997</v>
      </c>
      <c r="J414" s="59">
        <v>28.25</v>
      </c>
      <c r="K414" s="66">
        <v>0</v>
      </c>
      <c r="L414" s="59">
        <v>0</v>
      </c>
      <c r="M414" s="59">
        <f>L414+J414</f>
        <v>28.25</v>
      </c>
      <c r="N414" s="59">
        <f>TRUNC(J414*H414,2)</f>
        <v>1271.25</v>
      </c>
      <c r="O414" s="59">
        <f>TRUNC(L414*H414,2)</f>
        <v>0</v>
      </c>
      <c r="P414" s="59">
        <f>TRUNC(((J414*H414)+(L414*H414)),2)</f>
        <v>1271.25</v>
      </c>
      <c r="Q414" s="58">
        <f t="shared" si="88"/>
        <v>3.1790506521260056E-4</v>
      </c>
      <c r="S414" s="59">
        <v>34.229999999999997</v>
      </c>
      <c r="T414" s="59">
        <v>0</v>
      </c>
      <c r="U414" s="59">
        <v>34.229999999999997</v>
      </c>
      <c r="V414" s="59">
        <v>1540.35</v>
      </c>
      <c r="W414" s="59">
        <v>0</v>
      </c>
      <c r="X414" s="59">
        <v>1540.35</v>
      </c>
      <c r="Y414" s="91">
        <f t="shared" si="89"/>
        <v>-269.09999999999991</v>
      </c>
    </row>
    <row r="415" spans="1:25" s="50" customFormat="1" x14ac:dyDescent="0.25">
      <c r="A415" s="52" t="s">
        <v>2384</v>
      </c>
      <c r="B415" s="3" t="s">
        <v>556</v>
      </c>
      <c r="C415" s="46">
        <v>40902</v>
      </c>
      <c r="D415" s="47" t="s">
        <v>1490</v>
      </c>
      <c r="E415" s="48" t="s">
        <v>359</v>
      </c>
      <c r="F415" s="46" t="s">
        <v>7</v>
      </c>
      <c r="G415" s="59">
        <v>40.5</v>
      </c>
      <c r="H415" s="59">
        <v>40.5</v>
      </c>
      <c r="I415" s="66">
        <v>22.67</v>
      </c>
      <c r="J415" s="59">
        <v>18.7</v>
      </c>
      <c r="K415" s="66">
        <v>0</v>
      </c>
      <c r="L415" s="59">
        <v>0</v>
      </c>
      <c r="M415" s="59">
        <f>L415+J415</f>
        <v>18.7</v>
      </c>
      <c r="N415" s="59">
        <f>TRUNC(J415*H415,2)</f>
        <v>757.35</v>
      </c>
      <c r="O415" s="59">
        <f>TRUNC(L415*H415,2)</f>
        <v>0</v>
      </c>
      <c r="P415" s="59">
        <f>TRUNC(((J415*H415)+(L415*H415)),2)</f>
        <v>757.35</v>
      </c>
      <c r="Q415" s="58">
        <f t="shared" si="88"/>
        <v>1.8939264593019708E-4</v>
      </c>
      <c r="S415" s="59">
        <v>22.67</v>
      </c>
      <c r="T415" s="59">
        <v>0</v>
      </c>
      <c r="U415" s="59">
        <v>22.67</v>
      </c>
      <c r="V415" s="59">
        <v>918.13</v>
      </c>
      <c r="W415" s="59">
        <v>0</v>
      </c>
      <c r="X415" s="59">
        <v>918.13</v>
      </c>
      <c r="Y415" s="91">
        <f t="shared" si="89"/>
        <v>-160.77999999999997</v>
      </c>
    </row>
    <row r="416" spans="1:25" s="50" customFormat="1" ht="36" x14ac:dyDescent="0.25">
      <c r="A416" s="52" t="s">
        <v>2385</v>
      </c>
      <c r="B416" s="48" t="s">
        <v>1677</v>
      </c>
      <c r="C416" s="47" t="s">
        <v>1678</v>
      </c>
      <c r="D416" s="47" t="s">
        <v>103</v>
      </c>
      <c r="E416" s="48" t="s">
        <v>1679</v>
      </c>
      <c r="F416" s="47" t="s">
        <v>133</v>
      </c>
      <c r="G416" s="59">
        <v>18</v>
      </c>
      <c r="H416" s="59">
        <v>18</v>
      </c>
      <c r="I416" s="66">
        <v>28.55</v>
      </c>
      <c r="J416" s="59">
        <v>23.56</v>
      </c>
      <c r="K416" s="66">
        <v>185.59</v>
      </c>
      <c r="L416" s="59">
        <v>153.16</v>
      </c>
      <c r="M416" s="59">
        <f>L416+J416</f>
        <v>176.72</v>
      </c>
      <c r="N416" s="59">
        <f>TRUNC(J416*H416,2)</f>
        <v>424.08</v>
      </c>
      <c r="O416" s="59">
        <f>TRUNC(L416*H416,2)</f>
        <v>2756.88</v>
      </c>
      <c r="P416" s="59">
        <f>TRUNC(((J416*H416)+(L416*H416)),2)</f>
        <v>3180.96</v>
      </c>
      <c r="Q416" s="58">
        <f t="shared" si="88"/>
        <v>7.9547161946011717E-4</v>
      </c>
      <c r="S416" s="59">
        <v>28.55</v>
      </c>
      <c r="T416" s="59">
        <v>185.59</v>
      </c>
      <c r="U416" s="59">
        <v>214.14</v>
      </c>
      <c r="V416" s="59">
        <v>513.9</v>
      </c>
      <c r="W416" s="59">
        <v>3340.62</v>
      </c>
      <c r="X416" s="59">
        <v>3854.52</v>
      </c>
      <c r="Y416" s="91">
        <f t="shared" si="89"/>
        <v>-673.56</v>
      </c>
    </row>
    <row r="417" spans="1:25" s="50" customFormat="1" x14ac:dyDescent="0.25">
      <c r="A417" s="52" t="s">
        <v>2386</v>
      </c>
      <c r="B417" s="44" t="s">
        <v>3007</v>
      </c>
      <c r="C417" s="62"/>
      <c r="D417" s="62"/>
      <c r="E417" s="87" t="s">
        <v>557</v>
      </c>
      <c r="F417" s="62"/>
      <c r="G417" s="60"/>
      <c r="H417" s="60"/>
      <c r="I417" s="66"/>
      <c r="J417" s="60"/>
      <c r="K417" s="66"/>
      <c r="L417" s="60"/>
      <c r="M417" s="60"/>
      <c r="N417" s="60"/>
      <c r="O417" s="60"/>
      <c r="P417" s="61">
        <f>P418+P424+P430+P437+P446+P458+P465+P468</f>
        <v>261416.53999999998</v>
      </c>
      <c r="Q417" s="57">
        <f t="shared" si="88"/>
        <v>6.5373169869303763E-2</v>
      </c>
      <c r="S417" s="60"/>
      <c r="T417" s="60"/>
      <c r="U417" s="60"/>
      <c r="V417" s="60"/>
      <c r="W417" s="60"/>
      <c r="X417" s="61">
        <v>317053.88</v>
      </c>
      <c r="Y417" s="91">
        <f t="shared" si="89"/>
        <v>-55637.340000000026</v>
      </c>
    </row>
    <row r="418" spans="1:25" s="50" customFormat="1" x14ac:dyDescent="0.25">
      <c r="A418" s="52" t="s">
        <v>2387</v>
      </c>
      <c r="B418" s="44" t="s">
        <v>558</v>
      </c>
      <c r="C418" s="62"/>
      <c r="D418" s="62"/>
      <c r="E418" s="87" t="s">
        <v>559</v>
      </c>
      <c r="F418" s="62"/>
      <c r="G418" s="60"/>
      <c r="H418" s="60"/>
      <c r="I418" s="66"/>
      <c r="J418" s="60"/>
      <c r="K418" s="66"/>
      <c r="L418" s="60"/>
      <c r="M418" s="60"/>
      <c r="N418" s="60"/>
      <c r="O418" s="60"/>
      <c r="P418" s="61">
        <f>SUM(P419:P423)</f>
        <v>51757.7</v>
      </c>
      <c r="Q418" s="57">
        <f t="shared" si="88"/>
        <v>1.2943193702068213E-2</v>
      </c>
      <c r="S418" s="60"/>
      <c r="T418" s="60"/>
      <c r="U418" s="60"/>
      <c r="V418" s="60"/>
      <c r="W418" s="60"/>
      <c r="X418" s="61">
        <v>62717.42</v>
      </c>
      <c r="Y418" s="91">
        <f t="shared" si="89"/>
        <v>-10959.720000000001</v>
      </c>
    </row>
    <row r="419" spans="1:25" s="50" customFormat="1" ht="24" x14ac:dyDescent="0.25">
      <c r="A419" s="52" t="s">
        <v>2388</v>
      </c>
      <c r="B419" s="3" t="s">
        <v>560</v>
      </c>
      <c r="C419" s="46">
        <v>103782</v>
      </c>
      <c r="D419" s="46" t="s">
        <v>103</v>
      </c>
      <c r="E419" s="48" t="s">
        <v>1680</v>
      </c>
      <c r="F419" s="46" t="s">
        <v>133</v>
      </c>
      <c r="G419" s="59">
        <v>39</v>
      </c>
      <c r="H419" s="59">
        <v>39</v>
      </c>
      <c r="I419" s="66">
        <v>14.05</v>
      </c>
      <c r="J419" s="59">
        <v>11.59</v>
      </c>
      <c r="K419" s="66">
        <v>20.55</v>
      </c>
      <c r="L419" s="59">
        <v>16.95</v>
      </c>
      <c r="M419" s="59">
        <f>L419+J419</f>
        <v>28.54</v>
      </c>
      <c r="N419" s="59">
        <f>TRUNC(J419*H419,2)</f>
        <v>452.01</v>
      </c>
      <c r="O419" s="59">
        <f>TRUNC(L419*H419,2)</f>
        <v>661.05</v>
      </c>
      <c r="P419" s="59">
        <f>TRUNC(((J419*H419)+(L419*H419)),2)</f>
        <v>1113.06</v>
      </c>
      <c r="Q419" s="58">
        <f t="shared" si="88"/>
        <v>2.7834604671428685E-4</v>
      </c>
      <c r="S419" s="59">
        <v>14.05</v>
      </c>
      <c r="T419" s="59">
        <v>20.55</v>
      </c>
      <c r="U419" s="59">
        <v>34.6</v>
      </c>
      <c r="V419" s="59">
        <v>547.95000000000005</v>
      </c>
      <c r="W419" s="59">
        <v>801.45</v>
      </c>
      <c r="X419" s="59">
        <v>1349.4</v>
      </c>
      <c r="Y419" s="91">
        <f t="shared" si="89"/>
        <v>-236.34000000000015</v>
      </c>
    </row>
    <row r="420" spans="1:25" s="50" customFormat="1" ht="36" x14ac:dyDescent="0.25">
      <c r="A420" s="52" t="s">
        <v>2389</v>
      </c>
      <c r="B420" s="48" t="s">
        <v>1314</v>
      </c>
      <c r="C420" s="47" t="s">
        <v>1681</v>
      </c>
      <c r="D420" s="47" t="s">
        <v>70</v>
      </c>
      <c r="E420" s="48" t="s">
        <v>1682</v>
      </c>
      <c r="F420" s="47" t="s">
        <v>133</v>
      </c>
      <c r="G420" s="59">
        <v>312</v>
      </c>
      <c r="H420" s="59">
        <v>312</v>
      </c>
      <c r="I420" s="66">
        <v>28.25</v>
      </c>
      <c r="J420" s="59">
        <v>23.31</v>
      </c>
      <c r="K420" s="66">
        <v>131.41999999999999</v>
      </c>
      <c r="L420" s="59">
        <v>108.46</v>
      </c>
      <c r="M420" s="59">
        <f>L420+J420</f>
        <v>131.76999999999998</v>
      </c>
      <c r="N420" s="59">
        <f>TRUNC(J420*H420,2)</f>
        <v>7272.72</v>
      </c>
      <c r="O420" s="59">
        <f>TRUNC(L420*H420,2)</f>
        <v>33839.519999999997</v>
      </c>
      <c r="P420" s="59">
        <f>TRUNC(((J420*H420)+(L420*H420)),2)</f>
        <v>41112.239999999998</v>
      </c>
      <c r="Q420" s="58">
        <f t="shared" si="88"/>
        <v>1.0281053560067716E-2</v>
      </c>
      <c r="S420" s="59">
        <v>28.25</v>
      </c>
      <c r="T420" s="59">
        <v>131.41999999999999</v>
      </c>
      <c r="U420" s="59">
        <v>159.66999999999999</v>
      </c>
      <c r="V420" s="59">
        <v>8814</v>
      </c>
      <c r="W420" s="59">
        <v>41003.040000000001</v>
      </c>
      <c r="X420" s="59">
        <v>49817.04</v>
      </c>
      <c r="Y420" s="91">
        <f t="shared" si="89"/>
        <v>-8704.8000000000029</v>
      </c>
    </row>
    <row r="421" spans="1:25" s="50" customFormat="1" ht="24" x14ac:dyDescent="0.25">
      <c r="A421" s="52" t="s">
        <v>2390</v>
      </c>
      <c r="B421" s="48" t="s">
        <v>1320</v>
      </c>
      <c r="C421" s="47" t="s">
        <v>1321</v>
      </c>
      <c r="D421" s="47" t="s">
        <v>70</v>
      </c>
      <c r="E421" s="48" t="s">
        <v>1683</v>
      </c>
      <c r="F421" s="47" t="s">
        <v>133</v>
      </c>
      <c r="G421" s="59">
        <v>11</v>
      </c>
      <c r="H421" s="59">
        <v>11</v>
      </c>
      <c r="I421" s="66">
        <v>183.54</v>
      </c>
      <c r="J421" s="59">
        <v>151.47</v>
      </c>
      <c r="K421" s="66">
        <v>44.8</v>
      </c>
      <c r="L421" s="59">
        <v>36.97</v>
      </c>
      <c r="M421" s="59">
        <f>L421+J421</f>
        <v>188.44</v>
      </c>
      <c r="N421" s="59">
        <f>TRUNC(J421*H421,2)</f>
        <v>1666.17</v>
      </c>
      <c r="O421" s="59">
        <f>TRUNC(L421*H421,2)</f>
        <v>406.67</v>
      </c>
      <c r="P421" s="59">
        <f>TRUNC(((J421*H421)+(L421*H421)),2)</f>
        <v>2072.84</v>
      </c>
      <c r="Q421" s="58">
        <f t="shared" si="88"/>
        <v>5.183609324486034E-4</v>
      </c>
      <c r="S421" s="59">
        <v>183.54</v>
      </c>
      <c r="T421" s="59">
        <v>44.8</v>
      </c>
      <c r="U421" s="59">
        <v>228.34</v>
      </c>
      <c r="V421" s="59">
        <v>2018.94</v>
      </c>
      <c r="W421" s="59">
        <v>492.8</v>
      </c>
      <c r="X421" s="59">
        <v>2511.7399999999998</v>
      </c>
      <c r="Y421" s="91">
        <f t="shared" si="89"/>
        <v>-438.89999999999964</v>
      </c>
    </row>
    <row r="422" spans="1:25" s="50" customFormat="1" x14ac:dyDescent="0.25">
      <c r="A422" s="52" t="s">
        <v>2394</v>
      </c>
      <c r="B422" s="3" t="s">
        <v>561</v>
      </c>
      <c r="C422" s="46" t="s">
        <v>562</v>
      </c>
      <c r="D422" s="46" t="s">
        <v>70</v>
      </c>
      <c r="E422" s="48" t="s">
        <v>563</v>
      </c>
      <c r="F422" s="46" t="s">
        <v>133</v>
      </c>
      <c r="G422" s="59">
        <v>36</v>
      </c>
      <c r="H422" s="59">
        <v>36</v>
      </c>
      <c r="I422" s="66">
        <v>76</v>
      </c>
      <c r="J422" s="59">
        <v>62.72</v>
      </c>
      <c r="K422" s="66">
        <v>65.19</v>
      </c>
      <c r="L422" s="59">
        <v>53.8</v>
      </c>
      <c r="M422" s="59">
        <f>L422+J422</f>
        <v>116.52</v>
      </c>
      <c r="N422" s="59">
        <f>TRUNC(J422*H422,2)</f>
        <v>2257.92</v>
      </c>
      <c r="O422" s="59">
        <f>TRUNC(L422*H422,2)</f>
        <v>1936.8</v>
      </c>
      <c r="P422" s="59">
        <f>TRUNC(((J422*H422)+(L422*H422)),2)</f>
        <v>4194.72</v>
      </c>
      <c r="Q422" s="58">
        <f t="shared" si="88"/>
        <v>1.0489854357117797E-3</v>
      </c>
      <c r="S422" s="59">
        <v>76</v>
      </c>
      <c r="T422" s="59">
        <v>65.19</v>
      </c>
      <c r="U422" s="59">
        <v>141.19</v>
      </c>
      <c r="V422" s="59">
        <v>2736</v>
      </c>
      <c r="W422" s="59">
        <v>2346.84</v>
      </c>
      <c r="X422" s="59">
        <v>5082.84</v>
      </c>
      <c r="Y422" s="91">
        <f t="shared" si="89"/>
        <v>-888.11999999999989</v>
      </c>
    </row>
    <row r="423" spans="1:25" s="50" customFormat="1" x14ac:dyDescent="0.25">
      <c r="A423" s="52" t="s">
        <v>2395</v>
      </c>
      <c r="B423" s="3" t="s">
        <v>564</v>
      </c>
      <c r="C423" s="46" t="s">
        <v>565</v>
      </c>
      <c r="D423" s="46" t="s">
        <v>70</v>
      </c>
      <c r="E423" s="48" t="s">
        <v>566</v>
      </c>
      <c r="F423" s="46" t="s">
        <v>133</v>
      </c>
      <c r="G423" s="59">
        <v>36</v>
      </c>
      <c r="H423" s="59">
        <v>36</v>
      </c>
      <c r="I423" s="66">
        <v>11.24</v>
      </c>
      <c r="J423" s="59">
        <v>9.27</v>
      </c>
      <c r="K423" s="66">
        <v>98.66</v>
      </c>
      <c r="L423" s="59">
        <v>81.42</v>
      </c>
      <c r="M423" s="59">
        <f>L423+J423</f>
        <v>90.69</v>
      </c>
      <c r="N423" s="59">
        <f>TRUNC(J423*H423,2)</f>
        <v>333.72</v>
      </c>
      <c r="O423" s="59">
        <f>TRUNC(L423*H423,2)</f>
        <v>2931.12</v>
      </c>
      <c r="P423" s="59">
        <f>TRUNC(((J423*H423)+(L423*H423)),2)</f>
        <v>3264.84</v>
      </c>
      <c r="Q423" s="58">
        <f t="shared" si="88"/>
        <v>8.1644772712582644E-4</v>
      </c>
      <c r="S423" s="59">
        <v>11.24</v>
      </c>
      <c r="T423" s="59">
        <v>98.66</v>
      </c>
      <c r="U423" s="59">
        <v>109.9</v>
      </c>
      <c r="V423" s="59">
        <v>404.64</v>
      </c>
      <c r="W423" s="59">
        <v>3551.76</v>
      </c>
      <c r="X423" s="59">
        <v>3956.4</v>
      </c>
      <c r="Y423" s="91">
        <f t="shared" si="89"/>
        <v>-691.56</v>
      </c>
    </row>
    <row r="424" spans="1:25" s="50" customFormat="1" x14ac:dyDescent="0.25">
      <c r="A424" s="52" t="s">
        <v>2396</v>
      </c>
      <c r="B424" s="44" t="s">
        <v>567</v>
      </c>
      <c r="C424" s="62"/>
      <c r="D424" s="62"/>
      <c r="E424" s="87" t="s">
        <v>568</v>
      </c>
      <c r="F424" s="62"/>
      <c r="G424" s="60"/>
      <c r="H424" s="60"/>
      <c r="I424" s="66"/>
      <c r="J424" s="60"/>
      <c r="K424" s="66"/>
      <c r="L424" s="60"/>
      <c r="M424" s="60"/>
      <c r="N424" s="60"/>
      <c r="O424" s="60"/>
      <c r="P424" s="61">
        <f>SUM(P425:P429)</f>
        <v>11822.34</v>
      </c>
      <c r="Q424" s="57">
        <f t="shared" si="88"/>
        <v>2.9564458357251022E-3</v>
      </c>
      <c r="S424" s="60"/>
      <c r="T424" s="60"/>
      <c r="U424" s="60"/>
      <c r="V424" s="60"/>
      <c r="W424" s="60"/>
      <c r="X424" s="61">
        <v>14335.31</v>
      </c>
      <c r="Y424" s="91">
        <f t="shared" si="89"/>
        <v>-2512.9699999999993</v>
      </c>
    </row>
    <row r="425" spans="1:25" s="50" customFormat="1" ht="24" x14ac:dyDescent="0.25">
      <c r="A425" s="52" t="s">
        <v>2397</v>
      </c>
      <c r="B425" s="3" t="s">
        <v>569</v>
      </c>
      <c r="C425" s="46">
        <v>91939</v>
      </c>
      <c r="D425" s="46" t="s">
        <v>103</v>
      </c>
      <c r="E425" s="48" t="s">
        <v>1684</v>
      </c>
      <c r="F425" s="46" t="s">
        <v>133</v>
      </c>
      <c r="G425" s="59">
        <v>124</v>
      </c>
      <c r="H425" s="59">
        <v>124</v>
      </c>
      <c r="I425" s="66">
        <v>20.99</v>
      </c>
      <c r="J425" s="59">
        <v>17.32</v>
      </c>
      <c r="K425" s="66">
        <v>8.69</v>
      </c>
      <c r="L425" s="59">
        <v>7.17</v>
      </c>
      <c r="M425" s="59">
        <f>L425+J425</f>
        <v>24.490000000000002</v>
      </c>
      <c r="N425" s="59">
        <f>TRUNC(J425*H425,2)</f>
        <v>2147.6799999999998</v>
      </c>
      <c r="O425" s="59">
        <f>TRUNC(L425*H425,2)</f>
        <v>889.08</v>
      </c>
      <c r="P425" s="59">
        <f>TRUNC(((J425*H425)+(L425*H425)),2)</f>
        <v>3036.76</v>
      </c>
      <c r="Q425" s="58">
        <f t="shared" si="88"/>
        <v>7.5941111963423165E-4</v>
      </c>
      <c r="S425" s="59">
        <v>20.99</v>
      </c>
      <c r="T425" s="59">
        <v>8.69</v>
      </c>
      <c r="U425" s="59">
        <v>29.68</v>
      </c>
      <c r="V425" s="59">
        <v>2602.7600000000002</v>
      </c>
      <c r="W425" s="59">
        <v>1077.56</v>
      </c>
      <c r="X425" s="59">
        <v>3680.32</v>
      </c>
      <c r="Y425" s="91">
        <f t="shared" si="89"/>
        <v>-643.55999999999995</v>
      </c>
    </row>
    <row r="426" spans="1:25" s="50" customFormat="1" ht="24" x14ac:dyDescent="0.25">
      <c r="A426" s="52" t="s">
        <v>2398</v>
      </c>
      <c r="B426" s="3" t="s">
        <v>570</v>
      </c>
      <c r="C426" s="46">
        <v>91940</v>
      </c>
      <c r="D426" s="46" t="s">
        <v>103</v>
      </c>
      <c r="E426" s="48" t="s">
        <v>1685</v>
      </c>
      <c r="F426" s="46" t="s">
        <v>133</v>
      </c>
      <c r="G426" s="59">
        <v>92</v>
      </c>
      <c r="H426" s="59">
        <v>92</v>
      </c>
      <c r="I426" s="66">
        <v>11.15</v>
      </c>
      <c r="J426" s="59">
        <v>9.1999999999999993</v>
      </c>
      <c r="K426" s="66">
        <v>5.56</v>
      </c>
      <c r="L426" s="59">
        <v>4.58</v>
      </c>
      <c r="M426" s="59">
        <f>L426+J426</f>
        <v>13.78</v>
      </c>
      <c r="N426" s="59">
        <f>TRUNC(J426*H426,2)</f>
        <v>846.4</v>
      </c>
      <c r="O426" s="59">
        <f>TRUNC(L426*H426,2)</f>
        <v>421.36</v>
      </c>
      <c r="P426" s="59">
        <f>TRUNC(((J426*H426)+(L426*H426)),2)</f>
        <v>1267.76</v>
      </c>
      <c r="Q426" s="58">
        <f t="shared" si="88"/>
        <v>3.17032311090601E-4</v>
      </c>
      <c r="S426" s="59">
        <v>11.15</v>
      </c>
      <c r="T426" s="59">
        <v>5.56</v>
      </c>
      <c r="U426" s="59">
        <v>16.71</v>
      </c>
      <c r="V426" s="59">
        <v>1025.8</v>
      </c>
      <c r="W426" s="59">
        <v>511.52</v>
      </c>
      <c r="X426" s="59">
        <v>1537.32</v>
      </c>
      <c r="Y426" s="91">
        <f t="shared" si="89"/>
        <v>-269.55999999999995</v>
      </c>
    </row>
    <row r="427" spans="1:25" s="50" customFormat="1" ht="24" x14ac:dyDescent="0.25">
      <c r="A427" s="52" t="s">
        <v>2399</v>
      </c>
      <c r="B427" s="3" t="s">
        <v>571</v>
      </c>
      <c r="C427" s="46">
        <v>91941</v>
      </c>
      <c r="D427" s="46" t="s">
        <v>103</v>
      </c>
      <c r="E427" s="48" t="s">
        <v>1686</v>
      </c>
      <c r="F427" s="46" t="s">
        <v>133</v>
      </c>
      <c r="G427" s="59">
        <v>225</v>
      </c>
      <c r="H427" s="59">
        <v>225</v>
      </c>
      <c r="I427" s="66">
        <v>6.32</v>
      </c>
      <c r="J427" s="59">
        <v>5.21</v>
      </c>
      <c r="K427" s="66">
        <v>4.03</v>
      </c>
      <c r="L427" s="59">
        <v>3.32</v>
      </c>
      <c r="M427" s="59">
        <f>L427+J427</f>
        <v>8.5299999999999994</v>
      </c>
      <c r="N427" s="59">
        <f>TRUNC(J427*H427,2)</f>
        <v>1172.25</v>
      </c>
      <c r="O427" s="59">
        <f>TRUNC(L427*H427,2)</f>
        <v>747</v>
      </c>
      <c r="P427" s="59">
        <f>TRUNC(((J427*H427)+(L427*H427)),2)</f>
        <v>1919.25</v>
      </c>
      <c r="Q427" s="58">
        <f t="shared" si="88"/>
        <v>4.7995224889619165E-4</v>
      </c>
      <c r="S427" s="59">
        <v>6.32</v>
      </c>
      <c r="T427" s="59">
        <v>4.03</v>
      </c>
      <c r="U427" s="59">
        <v>10.35</v>
      </c>
      <c r="V427" s="59">
        <v>1422</v>
      </c>
      <c r="W427" s="59">
        <v>906.75</v>
      </c>
      <c r="X427" s="59">
        <v>2328.75</v>
      </c>
      <c r="Y427" s="91">
        <f t="shared" si="89"/>
        <v>-409.5</v>
      </c>
    </row>
    <row r="428" spans="1:25" s="50" customFormat="1" ht="24" x14ac:dyDescent="0.25">
      <c r="A428" s="52" t="s">
        <v>2400</v>
      </c>
      <c r="B428" s="3" t="s">
        <v>572</v>
      </c>
      <c r="C428" s="46">
        <v>91936</v>
      </c>
      <c r="D428" s="46" t="s">
        <v>103</v>
      </c>
      <c r="E428" s="48" t="s">
        <v>1687</v>
      </c>
      <c r="F428" s="46" t="s">
        <v>133</v>
      </c>
      <c r="G428" s="59">
        <v>398</v>
      </c>
      <c r="H428" s="59">
        <v>398</v>
      </c>
      <c r="I428" s="66">
        <v>8.43</v>
      </c>
      <c r="J428" s="59">
        <v>6.95</v>
      </c>
      <c r="K428" s="66">
        <v>6.74</v>
      </c>
      <c r="L428" s="59">
        <v>5.56</v>
      </c>
      <c r="M428" s="59">
        <f>L428+J428</f>
        <v>12.51</v>
      </c>
      <c r="N428" s="59">
        <f>TRUNC(J428*H428,2)</f>
        <v>2766.1</v>
      </c>
      <c r="O428" s="59">
        <f>TRUNC(L428*H428,2)</f>
        <v>2212.88</v>
      </c>
      <c r="P428" s="59">
        <f>TRUNC(((J428*H428)+(L428*H428)),2)</f>
        <v>4978.9799999999996</v>
      </c>
      <c r="Q428" s="58">
        <f t="shared" si="88"/>
        <v>1.2451075410755035E-3</v>
      </c>
      <c r="S428" s="59">
        <v>8.43</v>
      </c>
      <c r="T428" s="59">
        <v>6.74</v>
      </c>
      <c r="U428" s="59">
        <v>15.17</v>
      </c>
      <c r="V428" s="59">
        <v>3355.14</v>
      </c>
      <c r="W428" s="59">
        <v>2682.52</v>
      </c>
      <c r="X428" s="59">
        <v>6037.66</v>
      </c>
      <c r="Y428" s="91">
        <f t="shared" si="89"/>
        <v>-1058.6800000000003</v>
      </c>
    </row>
    <row r="429" spans="1:25" s="50" customFormat="1" ht="24" x14ac:dyDescent="0.25">
      <c r="A429" s="52" t="s">
        <v>2401</v>
      </c>
      <c r="B429" s="48" t="s">
        <v>1688</v>
      </c>
      <c r="C429" s="47" t="s">
        <v>1689</v>
      </c>
      <c r="D429" s="47" t="s">
        <v>103</v>
      </c>
      <c r="E429" s="48" t="s">
        <v>1690</v>
      </c>
      <c r="F429" s="47" t="s">
        <v>133</v>
      </c>
      <c r="G429" s="59">
        <v>57</v>
      </c>
      <c r="H429" s="59">
        <v>57</v>
      </c>
      <c r="I429" s="66">
        <v>7.09</v>
      </c>
      <c r="J429" s="59">
        <v>5.85</v>
      </c>
      <c r="K429" s="66">
        <v>6.09</v>
      </c>
      <c r="L429" s="59">
        <v>5.0199999999999996</v>
      </c>
      <c r="M429" s="59">
        <f>L429+J429</f>
        <v>10.87</v>
      </c>
      <c r="N429" s="59">
        <f>TRUNC(J429*H429,2)</f>
        <v>333.45</v>
      </c>
      <c r="O429" s="59">
        <f>TRUNC(L429*H429,2)</f>
        <v>286.14</v>
      </c>
      <c r="P429" s="59">
        <f>TRUNC(((J429*H429)+(L429*H429)),2)</f>
        <v>619.59</v>
      </c>
      <c r="Q429" s="58">
        <f t="shared" si="88"/>
        <v>1.5494261502857438E-4</v>
      </c>
      <c r="S429" s="59">
        <v>7.09</v>
      </c>
      <c r="T429" s="59">
        <v>6.09</v>
      </c>
      <c r="U429" s="59">
        <v>13.18</v>
      </c>
      <c r="V429" s="59">
        <v>404.13</v>
      </c>
      <c r="W429" s="59">
        <v>347.13</v>
      </c>
      <c r="X429" s="59">
        <v>751.26</v>
      </c>
      <c r="Y429" s="91">
        <f t="shared" si="89"/>
        <v>-131.66999999999996</v>
      </c>
    </row>
    <row r="430" spans="1:25" s="50" customFormat="1" x14ac:dyDescent="0.25">
      <c r="A430" s="52" t="s">
        <v>2402</v>
      </c>
      <c r="B430" s="44" t="s">
        <v>573</v>
      </c>
      <c r="C430" s="62"/>
      <c r="D430" s="62"/>
      <c r="E430" s="87" t="s">
        <v>574</v>
      </c>
      <c r="F430" s="62"/>
      <c r="G430" s="60"/>
      <c r="H430" s="60"/>
      <c r="I430" s="66"/>
      <c r="J430" s="60"/>
      <c r="K430" s="66"/>
      <c r="L430" s="60"/>
      <c r="M430" s="60"/>
      <c r="N430" s="60"/>
      <c r="O430" s="60"/>
      <c r="P430" s="61">
        <f>SUM(P431:P436)</f>
        <v>10605.09</v>
      </c>
      <c r="Q430" s="57">
        <f t="shared" si="88"/>
        <v>2.6520447024861345E-3</v>
      </c>
      <c r="S430" s="60"/>
      <c r="T430" s="60"/>
      <c r="U430" s="60"/>
      <c r="V430" s="60"/>
      <c r="W430" s="60"/>
      <c r="X430" s="61">
        <v>12855.98</v>
      </c>
      <c r="Y430" s="91">
        <f t="shared" si="89"/>
        <v>-2250.8899999999994</v>
      </c>
    </row>
    <row r="431" spans="1:25" s="50" customFormat="1" ht="24" x14ac:dyDescent="0.25">
      <c r="A431" s="52" t="s">
        <v>2403</v>
      </c>
      <c r="B431" s="3" t="s">
        <v>575</v>
      </c>
      <c r="C431" s="46">
        <v>91992</v>
      </c>
      <c r="D431" s="46" t="s">
        <v>103</v>
      </c>
      <c r="E431" s="48" t="s">
        <v>1691</v>
      </c>
      <c r="F431" s="46" t="s">
        <v>133</v>
      </c>
      <c r="G431" s="59">
        <v>67</v>
      </c>
      <c r="H431" s="59">
        <v>67</v>
      </c>
      <c r="I431" s="66">
        <v>24.25</v>
      </c>
      <c r="J431" s="59">
        <v>20.010000000000002</v>
      </c>
      <c r="K431" s="66">
        <v>18.309999999999999</v>
      </c>
      <c r="L431" s="59">
        <v>15.11</v>
      </c>
      <c r="M431" s="59">
        <f t="shared" ref="M431:M436" si="90">L431+J431</f>
        <v>35.120000000000005</v>
      </c>
      <c r="N431" s="59">
        <f t="shared" ref="N431:N436" si="91">TRUNC(J431*H431,2)</f>
        <v>1340.67</v>
      </c>
      <c r="O431" s="59">
        <f t="shared" ref="O431:O436" si="92">TRUNC(L431*H431,2)</f>
        <v>1012.37</v>
      </c>
      <c r="P431" s="59">
        <f t="shared" ref="P431:P436" si="93">TRUNC(((J431*H431)+(L431*H431)),2)</f>
        <v>2353.04</v>
      </c>
      <c r="Q431" s="58">
        <f t="shared" si="88"/>
        <v>5.8843133502289684E-4</v>
      </c>
      <c r="S431" s="59">
        <v>24.25</v>
      </c>
      <c r="T431" s="59">
        <v>18.309999999999999</v>
      </c>
      <c r="U431" s="59">
        <v>42.56</v>
      </c>
      <c r="V431" s="59">
        <v>1624.75</v>
      </c>
      <c r="W431" s="59">
        <v>1226.77</v>
      </c>
      <c r="X431" s="59">
        <v>2851.52</v>
      </c>
      <c r="Y431" s="91">
        <f t="shared" si="89"/>
        <v>-498.48</v>
      </c>
    </row>
    <row r="432" spans="1:25" s="50" customFormat="1" ht="24" x14ac:dyDescent="0.25">
      <c r="A432" s="52" t="s">
        <v>2404</v>
      </c>
      <c r="B432" s="3" t="s">
        <v>576</v>
      </c>
      <c r="C432" s="46">
        <v>91996</v>
      </c>
      <c r="D432" s="46" t="s">
        <v>103</v>
      </c>
      <c r="E432" s="48" t="s">
        <v>1692</v>
      </c>
      <c r="F432" s="46" t="s">
        <v>133</v>
      </c>
      <c r="G432" s="59">
        <v>38</v>
      </c>
      <c r="H432" s="59">
        <v>38</v>
      </c>
      <c r="I432" s="66">
        <v>16.89</v>
      </c>
      <c r="J432" s="59">
        <v>13.93</v>
      </c>
      <c r="K432" s="66">
        <v>15.96</v>
      </c>
      <c r="L432" s="59">
        <v>13.17</v>
      </c>
      <c r="M432" s="59">
        <f t="shared" si="90"/>
        <v>27.1</v>
      </c>
      <c r="N432" s="59">
        <f t="shared" si="91"/>
        <v>529.34</v>
      </c>
      <c r="O432" s="59">
        <f t="shared" si="92"/>
        <v>500.46</v>
      </c>
      <c r="P432" s="59">
        <f t="shared" si="93"/>
        <v>1029.8</v>
      </c>
      <c r="Q432" s="58">
        <f t="shared" si="88"/>
        <v>2.5752498419346004E-4</v>
      </c>
      <c r="S432" s="59">
        <v>16.89</v>
      </c>
      <c r="T432" s="59">
        <v>15.96</v>
      </c>
      <c r="U432" s="59">
        <v>32.85</v>
      </c>
      <c r="V432" s="59">
        <v>641.82000000000005</v>
      </c>
      <c r="W432" s="59">
        <v>606.48</v>
      </c>
      <c r="X432" s="59">
        <v>1248.3</v>
      </c>
      <c r="Y432" s="91">
        <f t="shared" si="89"/>
        <v>-218.5</v>
      </c>
    </row>
    <row r="433" spans="1:25" s="50" customFormat="1" ht="24" x14ac:dyDescent="0.25">
      <c r="A433" s="52" t="s">
        <v>2405</v>
      </c>
      <c r="B433" s="3" t="s">
        <v>577</v>
      </c>
      <c r="C433" s="46">
        <v>92000</v>
      </c>
      <c r="D433" s="46" t="s">
        <v>103</v>
      </c>
      <c r="E433" s="48" t="s">
        <v>1693</v>
      </c>
      <c r="F433" s="46" t="s">
        <v>133</v>
      </c>
      <c r="G433" s="59">
        <v>225</v>
      </c>
      <c r="H433" s="59">
        <v>225</v>
      </c>
      <c r="I433" s="66">
        <v>14.04</v>
      </c>
      <c r="J433" s="59">
        <v>11.58</v>
      </c>
      <c r="K433" s="66">
        <v>15.06</v>
      </c>
      <c r="L433" s="59">
        <v>12.42</v>
      </c>
      <c r="M433" s="59">
        <f t="shared" si="90"/>
        <v>24</v>
      </c>
      <c r="N433" s="59">
        <f t="shared" si="91"/>
        <v>2605.5</v>
      </c>
      <c r="O433" s="59">
        <f t="shared" si="92"/>
        <v>2794.5</v>
      </c>
      <c r="P433" s="59">
        <f t="shared" si="93"/>
        <v>5400</v>
      </c>
      <c r="Q433" s="58">
        <f t="shared" si="88"/>
        <v>1.3503931973632591E-3</v>
      </c>
      <c r="S433" s="59">
        <v>14.04</v>
      </c>
      <c r="T433" s="59">
        <v>15.06</v>
      </c>
      <c r="U433" s="59">
        <v>29.1</v>
      </c>
      <c r="V433" s="59">
        <v>3159</v>
      </c>
      <c r="W433" s="59">
        <v>3388.5</v>
      </c>
      <c r="X433" s="59">
        <v>6547.5</v>
      </c>
      <c r="Y433" s="91">
        <f t="shared" si="89"/>
        <v>-1147.5</v>
      </c>
    </row>
    <row r="434" spans="1:25" s="50" customFormat="1" ht="24" x14ac:dyDescent="0.25">
      <c r="A434" s="52" t="s">
        <v>2406</v>
      </c>
      <c r="B434" s="3" t="s">
        <v>578</v>
      </c>
      <c r="C434" s="46">
        <v>91953</v>
      </c>
      <c r="D434" s="46" t="s">
        <v>103</v>
      </c>
      <c r="E434" s="48" t="s">
        <v>1694</v>
      </c>
      <c r="F434" s="46" t="s">
        <v>133</v>
      </c>
      <c r="G434" s="59">
        <v>25</v>
      </c>
      <c r="H434" s="59">
        <v>25</v>
      </c>
      <c r="I434" s="66">
        <v>13.66</v>
      </c>
      <c r="J434" s="59">
        <v>11.27</v>
      </c>
      <c r="K434" s="66">
        <v>14.12</v>
      </c>
      <c r="L434" s="59">
        <v>11.65</v>
      </c>
      <c r="M434" s="59">
        <f t="shared" si="90"/>
        <v>22.92</v>
      </c>
      <c r="N434" s="59">
        <f t="shared" si="91"/>
        <v>281.75</v>
      </c>
      <c r="O434" s="59">
        <f t="shared" si="92"/>
        <v>291.25</v>
      </c>
      <c r="P434" s="59">
        <f t="shared" si="93"/>
        <v>573</v>
      </c>
      <c r="Q434" s="58">
        <f t="shared" si="88"/>
        <v>1.4329172260910139E-4</v>
      </c>
      <c r="S434" s="59">
        <v>13.66</v>
      </c>
      <c r="T434" s="59">
        <v>14.12</v>
      </c>
      <c r="U434" s="59">
        <v>27.78</v>
      </c>
      <c r="V434" s="59">
        <v>341.5</v>
      </c>
      <c r="W434" s="59">
        <v>353</v>
      </c>
      <c r="X434" s="59">
        <v>694.5</v>
      </c>
      <c r="Y434" s="91">
        <f t="shared" si="89"/>
        <v>-121.5</v>
      </c>
    </row>
    <row r="435" spans="1:25" s="50" customFormat="1" ht="24" x14ac:dyDescent="0.25">
      <c r="A435" s="52" t="s">
        <v>2407</v>
      </c>
      <c r="B435" s="3" t="s">
        <v>579</v>
      </c>
      <c r="C435" s="46">
        <v>91959</v>
      </c>
      <c r="D435" s="46" t="s">
        <v>103</v>
      </c>
      <c r="E435" s="48" t="s">
        <v>1695</v>
      </c>
      <c r="F435" s="46" t="s">
        <v>133</v>
      </c>
      <c r="G435" s="59">
        <v>9</v>
      </c>
      <c r="H435" s="59">
        <v>9</v>
      </c>
      <c r="I435" s="66">
        <v>20.11</v>
      </c>
      <c r="J435" s="59">
        <v>16.59</v>
      </c>
      <c r="K435" s="66">
        <v>22.13</v>
      </c>
      <c r="L435" s="59">
        <v>18.260000000000002</v>
      </c>
      <c r="M435" s="59">
        <f t="shared" si="90"/>
        <v>34.85</v>
      </c>
      <c r="N435" s="59">
        <f t="shared" si="91"/>
        <v>149.31</v>
      </c>
      <c r="O435" s="59">
        <f t="shared" si="92"/>
        <v>164.34</v>
      </c>
      <c r="P435" s="59">
        <f t="shared" si="93"/>
        <v>313.64999999999998</v>
      </c>
      <c r="Q435" s="58">
        <f t="shared" si="88"/>
        <v>7.8435338213515954E-5</v>
      </c>
      <c r="S435" s="59">
        <v>20.11</v>
      </c>
      <c r="T435" s="59">
        <v>22.13</v>
      </c>
      <c r="U435" s="59">
        <v>42.24</v>
      </c>
      <c r="V435" s="59">
        <v>180.99</v>
      </c>
      <c r="W435" s="59">
        <v>199.17</v>
      </c>
      <c r="X435" s="59">
        <v>380.16</v>
      </c>
      <c r="Y435" s="91">
        <f t="shared" si="89"/>
        <v>-66.510000000000048</v>
      </c>
    </row>
    <row r="436" spans="1:25" s="50" customFormat="1" ht="24" x14ac:dyDescent="0.25">
      <c r="A436" s="52" t="s">
        <v>2408</v>
      </c>
      <c r="B436" s="3" t="s">
        <v>580</v>
      </c>
      <c r="C436" s="46">
        <v>91967</v>
      </c>
      <c r="D436" s="46" t="s">
        <v>103</v>
      </c>
      <c r="E436" s="48" t="s">
        <v>1696</v>
      </c>
      <c r="F436" s="46" t="s">
        <v>133</v>
      </c>
      <c r="G436" s="59">
        <v>20</v>
      </c>
      <c r="H436" s="59">
        <v>20</v>
      </c>
      <c r="I436" s="66">
        <v>26.58</v>
      </c>
      <c r="J436" s="59">
        <v>21.93</v>
      </c>
      <c r="K436" s="66">
        <v>30.12</v>
      </c>
      <c r="L436" s="59">
        <v>24.85</v>
      </c>
      <c r="M436" s="59">
        <f t="shared" si="90"/>
        <v>46.78</v>
      </c>
      <c r="N436" s="59">
        <f t="shared" si="91"/>
        <v>438.6</v>
      </c>
      <c r="O436" s="59">
        <f t="shared" si="92"/>
        <v>497</v>
      </c>
      <c r="P436" s="59">
        <f t="shared" si="93"/>
        <v>935.6</v>
      </c>
      <c r="Q436" s="58">
        <f t="shared" si="88"/>
        <v>2.3396812508390098E-4</v>
      </c>
      <c r="S436" s="59">
        <v>26.58</v>
      </c>
      <c r="T436" s="59">
        <v>30.12</v>
      </c>
      <c r="U436" s="59">
        <v>56.7</v>
      </c>
      <c r="V436" s="59">
        <v>531.6</v>
      </c>
      <c r="W436" s="59">
        <v>602.4</v>
      </c>
      <c r="X436" s="59">
        <v>1134</v>
      </c>
      <c r="Y436" s="91">
        <f t="shared" si="89"/>
        <v>-198.39999999999998</v>
      </c>
    </row>
    <row r="437" spans="1:25" s="50" customFormat="1" x14ac:dyDescent="0.25">
      <c r="A437" s="52" t="s">
        <v>2409</v>
      </c>
      <c r="B437" s="44" t="s">
        <v>581</v>
      </c>
      <c r="C437" s="62"/>
      <c r="D437" s="62"/>
      <c r="E437" s="87" t="s">
        <v>582</v>
      </c>
      <c r="F437" s="62"/>
      <c r="G437" s="60"/>
      <c r="H437" s="60"/>
      <c r="I437" s="66"/>
      <c r="J437" s="60"/>
      <c r="K437" s="66"/>
      <c r="L437" s="60"/>
      <c r="M437" s="60"/>
      <c r="N437" s="60"/>
      <c r="O437" s="60"/>
      <c r="P437" s="61">
        <f>SUM(P438:P445)</f>
        <v>95366.79</v>
      </c>
      <c r="Q437" s="57">
        <f t="shared" si="88"/>
        <v>2.3848641568587126E-2</v>
      </c>
      <c r="S437" s="60"/>
      <c r="T437" s="60"/>
      <c r="U437" s="60"/>
      <c r="V437" s="60"/>
      <c r="W437" s="60"/>
      <c r="X437" s="61">
        <v>115794.18</v>
      </c>
      <c r="Y437" s="91">
        <f t="shared" si="89"/>
        <v>-20427.39</v>
      </c>
    </row>
    <row r="438" spans="1:25" s="50" customFormat="1" ht="24" x14ac:dyDescent="0.25">
      <c r="A438" s="52" t="s">
        <v>2410</v>
      </c>
      <c r="B438" s="48" t="s">
        <v>1697</v>
      </c>
      <c r="C438" s="47" t="s">
        <v>1698</v>
      </c>
      <c r="D438" s="47" t="s">
        <v>103</v>
      </c>
      <c r="E438" s="48" t="s">
        <v>1699</v>
      </c>
      <c r="F438" s="47" t="s">
        <v>289</v>
      </c>
      <c r="G438" s="59">
        <v>8499.09</v>
      </c>
      <c r="H438" s="59">
        <v>8499.09</v>
      </c>
      <c r="I438" s="66">
        <v>1.0900000000000001</v>
      </c>
      <c r="J438" s="59">
        <v>0.89</v>
      </c>
      <c r="K438" s="66">
        <v>3.05</v>
      </c>
      <c r="L438" s="59">
        <v>2.5099999999999998</v>
      </c>
      <c r="M438" s="59">
        <f t="shared" ref="M438:M445" si="94">L438+J438</f>
        <v>3.4</v>
      </c>
      <c r="N438" s="59">
        <f t="shared" ref="N438:N445" si="95">TRUNC(J438*H438,2)</f>
        <v>7564.19</v>
      </c>
      <c r="O438" s="59">
        <f t="shared" ref="O438:O445" si="96">TRUNC(L438*H438,2)</f>
        <v>21332.71</v>
      </c>
      <c r="P438" s="59">
        <f t="shared" ref="P438:P445" si="97">TRUNC(((J438*H438)+(L438*H438)),2)</f>
        <v>28896.9</v>
      </c>
      <c r="Q438" s="58">
        <f t="shared" si="88"/>
        <v>7.2263291083122898E-3</v>
      </c>
      <c r="S438" s="59">
        <v>1.0900000000000001</v>
      </c>
      <c r="T438" s="59">
        <v>3.05</v>
      </c>
      <c r="U438" s="59">
        <v>4.1399999999999997</v>
      </c>
      <c r="V438" s="59">
        <v>9264</v>
      </c>
      <c r="W438" s="59">
        <v>25922.23</v>
      </c>
      <c r="X438" s="59">
        <v>35186.230000000003</v>
      </c>
      <c r="Y438" s="91">
        <f t="shared" si="89"/>
        <v>-6289.3300000000017</v>
      </c>
    </row>
    <row r="439" spans="1:25" s="50" customFormat="1" ht="24" x14ac:dyDescent="0.25">
      <c r="A439" s="52" t="s">
        <v>2411</v>
      </c>
      <c r="B439" s="48" t="s">
        <v>1700</v>
      </c>
      <c r="C439" s="47" t="s">
        <v>1701</v>
      </c>
      <c r="D439" s="47" t="s">
        <v>103</v>
      </c>
      <c r="E439" s="48" t="s">
        <v>1702</v>
      </c>
      <c r="F439" s="47" t="s">
        <v>289</v>
      </c>
      <c r="G439" s="59">
        <v>1856.37</v>
      </c>
      <c r="H439" s="59">
        <v>1856.37</v>
      </c>
      <c r="I439" s="66">
        <v>1.47</v>
      </c>
      <c r="J439" s="59">
        <v>1.21</v>
      </c>
      <c r="K439" s="66">
        <v>4.93</v>
      </c>
      <c r="L439" s="59">
        <v>4.0599999999999996</v>
      </c>
      <c r="M439" s="59">
        <f t="shared" si="94"/>
        <v>5.27</v>
      </c>
      <c r="N439" s="59">
        <f t="shared" si="95"/>
        <v>2246.1999999999998</v>
      </c>
      <c r="O439" s="59">
        <f t="shared" si="96"/>
        <v>7536.86</v>
      </c>
      <c r="P439" s="59">
        <f t="shared" si="97"/>
        <v>9783.06</v>
      </c>
      <c r="Q439" s="58">
        <f t="shared" si="88"/>
        <v>2.4464773469252974E-3</v>
      </c>
      <c r="S439" s="59">
        <v>1.47</v>
      </c>
      <c r="T439" s="59">
        <v>4.93</v>
      </c>
      <c r="U439" s="59">
        <v>6.4</v>
      </c>
      <c r="V439" s="59">
        <v>2728.86</v>
      </c>
      <c r="W439" s="59">
        <v>9151.9</v>
      </c>
      <c r="X439" s="59">
        <v>11880.76</v>
      </c>
      <c r="Y439" s="91">
        <f t="shared" si="89"/>
        <v>-2097.7000000000007</v>
      </c>
    </row>
    <row r="440" spans="1:25" s="50" customFormat="1" ht="24" x14ac:dyDescent="0.25">
      <c r="A440" s="52" t="s">
        <v>2412</v>
      </c>
      <c r="B440" s="48" t="s">
        <v>1703</v>
      </c>
      <c r="C440" s="47" t="s">
        <v>1704</v>
      </c>
      <c r="D440" s="47" t="s">
        <v>103</v>
      </c>
      <c r="E440" s="48" t="s">
        <v>1705</v>
      </c>
      <c r="F440" s="47" t="s">
        <v>289</v>
      </c>
      <c r="G440" s="59">
        <v>438.54</v>
      </c>
      <c r="H440" s="59">
        <v>438.54</v>
      </c>
      <c r="I440" s="66">
        <v>1.93</v>
      </c>
      <c r="J440" s="59">
        <v>1.59</v>
      </c>
      <c r="K440" s="66">
        <v>7.02</v>
      </c>
      <c r="L440" s="59">
        <v>5.79</v>
      </c>
      <c r="M440" s="59">
        <f t="shared" si="94"/>
        <v>7.38</v>
      </c>
      <c r="N440" s="59">
        <f t="shared" si="95"/>
        <v>697.27</v>
      </c>
      <c r="O440" s="59">
        <f t="shared" si="96"/>
        <v>2539.14</v>
      </c>
      <c r="P440" s="59">
        <f t="shared" si="97"/>
        <v>3236.42</v>
      </c>
      <c r="Q440" s="58">
        <f t="shared" si="88"/>
        <v>8.0934065774266651E-4</v>
      </c>
      <c r="S440" s="59">
        <v>1.93</v>
      </c>
      <c r="T440" s="59">
        <v>7.02</v>
      </c>
      <c r="U440" s="59">
        <v>8.9499999999999993</v>
      </c>
      <c r="V440" s="59">
        <v>846.38</v>
      </c>
      <c r="W440" s="59">
        <v>3078.55</v>
      </c>
      <c r="X440" s="59">
        <v>3924.93</v>
      </c>
      <c r="Y440" s="91">
        <f t="shared" si="89"/>
        <v>-688.50999999999976</v>
      </c>
    </row>
    <row r="441" spans="1:25" s="50" customFormat="1" ht="24" x14ac:dyDescent="0.25">
      <c r="A441" s="52" t="s">
        <v>2413</v>
      </c>
      <c r="B441" s="48" t="s">
        <v>1706</v>
      </c>
      <c r="C441" s="47" t="s">
        <v>1707</v>
      </c>
      <c r="D441" s="47" t="s">
        <v>103</v>
      </c>
      <c r="E441" s="48" t="s">
        <v>1708</v>
      </c>
      <c r="F441" s="47" t="s">
        <v>289</v>
      </c>
      <c r="G441" s="59">
        <v>23.07</v>
      </c>
      <c r="H441" s="59">
        <v>23.07</v>
      </c>
      <c r="I441" s="66">
        <v>2.88</v>
      </c>
      <c r="J441" s="59">
        <v>2.37</v>
      </c>
      <c r="K441" s="66">
        <v>13.13</v>
      </c>
      <c r="L441" s="59">
        <v>10.83</v>
      </c>
      <c r="M441" s="59">
        <f t="shared" si="94"/>
        <v>13.2</v>
      </c>
      <c r="N441" s="59">
        <f t="shared" si="95"/>
        <v>54.67</v>
      </c>
      <c r="O441" s="59">
        <f t="shared" si="96"/>
        <v>249.84</v>
      </c>
      <c r="P441" s="59">
        <f t="shared" si="97"/>
        <v>304.52</v>
      </c>
      <c r="Q441" s="58">
        <f t="shared" si="88"/>
        <v>7.6152173418714744E-5</v>
      </c>
      <c r="S441" s="59">
        <v>2.88</v>
      </c>
      <c r="T441" s="59">
        <v>13.13</v>
      </c>
      <c r="U441" s="59">
        <v>16.010000000000002</v>
      </c>
      <c r="V441" s="59">
        <v>66.44</v>
      </c>
      <c r="W441" s="59">
        <v>302.91000000000003</v>
      </c>
      <c r="X441" s="59">
        <v>369.35</v>
      </c>
      <c r="Y441" s="91">
        <f t="shared" si="89"/>
        <v>-64.830000000000041</v>
      </c>
    </row>
    <row r="442" spans="1:25" s="50" customFormat="1" ht="24" x14ac:dyDescent="0.25">
      <c r="A442" s="52" t="s">
        <v>2414</v>
      </c>
      <c r="B442" s="3" t="s">
        <v>583</v>
      </c>
      <c r="C442" s="46">
        <v>92980</v>
      </c>
      <c r="D442" s="46" t="s">
        <v>103</v>
      </c>
      <c r="E442" s="48" t="s">
        <v>1709</v>
      </c>
      <c r="F442" s="46" t="s">
        <v>289</v>
      </c>
      <c r="G442" s="59">
        <v>495.27</v>
      </c>
      <c r="H442" s="59">
        <v>495.27</v>
      </c>
      <c r="I442" s="66">
        <v>0.33</v>
      </c>
      <c r="J442" s="59">
        <v>0.27</v>
      </c>
      <c r="K442" s="66">
        <v>9.74</v>
      </c>
      <c r="L442" s="59">
        <v>8.0299999999999994</v>
      </c>
      <c r="M442" s="59">
        <f t="shared" si="94"/>
        <v>8.2999999999999989</v>
      </c>
      <c r="N442" s="59">
        <f t="shared" si="95"/>
        <v>133.72</v>
      </c>
      <c r="O442" s="59">
        <f t="shared" si="96"/>
        <v>3977.01</v>
      </c>
      <c r="P442" s="59">
        <f t="shared" si="97"/>
        <v>4110.74</v>
      </c>
      <c r="Q442" s="58">
        <f t="shared" si="88"/>
        <v>1.0279843207646377E-3</v>
      </c>
      <c r="S442" s="59">
        <v>0.33</v>
      </c>
      <c r="T442" s="59">
        <v>9.74</v>
      </c>
      <c r="U442" s="59">
        <v>10.07</v>
      </c>
      <c r="V442" s="59">
        <v>163.43</v>
      </c>
      <c r="W442" s="59">
        <v>4823.93</v>
      </c>
      <c r="X442" s="59">
        <v>4987.3599999999997</v>
      </c>
      <c r="Y442" s="91">
        <f t="shared" si="89"/>
        <v>-876.61999999999989</v>
      </c>
    </row>
    <row r="443" spans="1:25" s="50" customFormat="1" ht="24" x14ac:dyDescent="0.25">
      <c r="A443" s="52" t="s">
        <v>2415</v>
      </c>
      <c r="B443" s="3" t="s">
        <v>584</v>
      </c>
      <c r="C443" s="46">
        <v>92982</v>
      </c>
      <c r="D443" s="46" t="s">
        <v>103</v>
      </c>
      <c r="E443" s="48" t="s">
        <v>1710</v>
      </c>
      <c r="F443" s="46" t="s">
        <v>289</v>
      </c>
      <c r="G443" s="59">
        <v>2087.06</v>
      </c>
      <c r="H443" s="59">
        <v>2087.06</v>
      </c>
      <c r="I443" s="66">
        <v>0.48</v>
      </c>
      <c r="J443" s="59">
        <v>0.39</v>
      </c>
      <c r="K443" s="66">
        <v>15.48</v>
      </c>
      <c r="L443" s="59">
        <v>12.77</v>
      </c>
      <c r="M443" s="59">
        <f t="shared" si="94"/>
        <v>13.16</v>
      </c>
      <c r="N443" s="59">
        <f t="shared" si="95"/>
        <v>813.95</v>
      </c>
      <c r="O443" s="59">
        <f t="shared" si="96"/>
        <v>26651.75</v>
      </c>
      <c r="P443" s="59">
        <f t="shared" si="97"/>
        <v>27465.7</v>
      </c>
      <c r="Q443" s="58">
        <f t="shared" si="88"/>
        <v>6.8684248964481602E-3</v>
      </c>
      <c r="S443" s="59">
        <v>0.48</v>
      </c>
      <c r="T443" s="59">
        <v>15.48</v>
      </c>
      <c r="U443" s="59">
        <v>15.96</v>
      </c>
      <c r="V443" s="59">
        <v>1001.78</v>
      </c>
      <c r="W443" s="59">
        <v>32307.69</v>
      </c>
      <c r="X443" s="59">
        <v>33309.47</v>
      </c>
      <c r="Y443" s="91">
        <f t="shared" si="89"/>
        <v>-5843.77</v>
      </c>
    </row>
    <row r="444" spans="1:25" s="50" customFormat="1" x14ac:dyDescent="0.25">
      <c r="A444" s="52" t="s">
        <v>2416</v>
      </c>
      <c r="B444" s="3" t="s">
        <v>585</v>
      </c>
      <c r="C444" s="46">
        <v>70515</v>
      </c>
      <c r="D444" s="47" t="s">
        <v>1490</v>
      </c>
      <c r="E444" s="48" t="s">
        <v>586</v>
      </c>
      <c r="F444" s="46" t="s">
        <v>289</v>
      </c>
      <c r="G444" s="59">
        <v>35.61</v>
      </c>
      <c r="H444" s="59">
        <v>35.61</v>
      </c>
      <c r="I444" s="66">
        <v>6.72</v>
      </c>
      <c r="J444" s="59">
        <v>5.54</v>
      </c>
      <c r="K444" s="66">
        <v>90.93</v>
      </c>
      <c r="L444" s="59">
        <v>75.040000000000006</v>
      </c>
      <c r="M444" s="59">
        <f t="shared" si="94"/>
        <v>80.580000000000013</v>
      </c>
      <c r="N444" s="59">
        <f t="shared" si="95"/>
        <v>197.27</v>
      </c>
      <c r="O444" s="59">
        <f t="shared" si="96"/>
        <v>2672.17</v>
      </c>
      <c r="P444" s="59">
        <f t="shared" si="97"/>
        <v>2869.45</v>
      </c>
      <c r="Q444" s="58">
        <f t="shared" si="88"/>
        <v>7.1757143706925987E-4</v>
      </c>
      <c r="S444" s="59">
        <v>6.72</v>
      </c>
      <c r="T444" s="59">
        <v>90.93</v>
      </c>
      <c r="U444" s="59">
        <v>97.65</v>
      </c>
      <c r="V444" s="59">
        <v>239.29</v>
      </c>
      <c r="W444" s="59">
        <v>3238.02</v>
      </c>
      <c r="X444" s="59">
        <v>3477.31</v>
      </c>
      <c r="Y444" s="91">
        <f t="shared" si="89"/>
        <v>-607.86000000000013</v>
      </c>
    </row>
    <row r="445" spans="1:25" s="50" customFormat="1" x14ac:dyDescent="0.25">
      <c r="A445" s="52" t="s">
        <v>2417</v>
      </c>
      <c r="B445" s="3" t="s">
        <v>587</v>
      </c>
      <c r="C445" s="46">
        <v>70517</v>
      </c>
      <c r="D445" s="47" t="s">
        <v>1490</v>
      </c>
      <c r="E445" s="48" t="s">
        <v>588</v>
      </c>
      <c r="F445" s="46" t="s">
        <v>289</v>
      </c>
      <c r="G445" s="59">
        <v>145.65</v>
      </c>
      <c r="H445" s="59">
        <v>145.65</v>
      </c>
      <c r="I445" s="66">
        <v>10.64</v>
      </c>
      <c r="J445" s="59">
        <v>8.7799999999999994</v>
      </c>
      <c r="K445" s="66">
        <v>144.93</v>
      </c>
      <c r="L445" s="59">
        <v>119.61</v>
      </c>
      <c r="M445" s="59">
        <f t="shared" si="94"/>
        <v>128.38999999999999</v>
      </c>
      <c r="N445" s="59">
        <f t="shared" si="95"/>
        <v>1278.8</v>
      </c>
      <c r="O445" s="59">
        <f t="shared" si="96"/>
        <v>17421.189999999999</v>
      </c>
      <c r="P445" s="59">
        <f t="shared" si="97"/>
        <v>18700</v>
      </c>
      <c r="Q445" s="58">
        <f t="shared" si="88"/>
        <v>4.6763616279061008E-3</v>
      </c>
      <c r="S445" s="59">
        <v>10.64</v>
      </c>
      <c r="T445" s="59">
        <v>144.93</v>
      </c>
      <c r="U445" s="59">
        <v>155.57</v>
      </c>
      <c r="V445" s="59">
        <v>1549.71</v>
      </c>
      <c r="W445" s="59">
        <v>21109.06</v>
      </c>
      <c r="X445" s="59">
        <v>22658.77</v>
      </c>
      <c r="Y445" s="91">
        <f t="shared" si="89"/>
        <v>-3958.7700000000004</v>
      </c>
    </row>
    <row r="446" spans="1:25" s="50" customFormat="1" x14ac:dyDescent="0.25">
      <c r="A446" s="52" t="s">
        <v>2418</v>
      </c>
      <c r="B446" s="44" t="s">
        <v>589</v>
      </c>
      <c r="C446" s="62"/>
      <c r="D446" s="62"/>
      <c r="E446" s="87" t="s">
        <v>590</v>
      </c>
      <c r="F446" s="62"/>
      <c r="G446" s="60"/>
      <c r="H446" s="60"/>
      <c r="I446" s="66"/>
      <c r="J446" s="60"/>
      <c r="K446" s="66"/>
      <c r="L446" s="60"/>
      <c r="M446" s="60"/>
      <c r="N446" s="60"/>
      <c r="O446" s="60"/>
      <c r="P446" s="61">
        <f>SUM(P447:P457)</f>
        <v>9997.909999999998</v>
      </c>
      <c r="Q446" s="57">
        <f t="shared" si="88"/>
        <v>2.5002054910833516E-3</v>
      </c>
      <c r="S446" s="60"/>
      <c r="T446" s="60"/>
      <c r="U446" s="60"/>
      <c r="V446" s="60"/>
      <c r="W446" s="60"/>
      <c r="X446" s="61">
        <v>12115.93</v>
      </c>
      <c r="Y446" s="91">
        <f t="shared" si="89"/>
        <v>-2118.0200000000023</v>
      </c>
    </row>
    <row r="447" spans="1:25" s="50" customFormat="1" x14ac:dyDescent="0.25">
      <c r="A447" s="52" t="s">
        <v>2419</v>
      </c>
      <c r="B447" s="3" t="s">
        <v>591</v>
      </c>
      <c r="C447" s="46">
        <v>71171</v>
      </c>
      <c r="D447" s="47" t="s">
        <v>1490</v>
      </c>
      <c r="E447" s="48" t="s">
        <v>592</v>
      </c>
      <c r="F447" s="46" t="s">
        <v>106</v>
      </c>
      <c r="G447" s="59">
        <v>94</v>
      </c>
      <c r="H447" s="59">
        <v>94</v>
      </c>
      <c r="I447" s="66">
        <v>11.2</v>
      </c>
      <c r="J447" s="59">
        <v>9.24</v>
      </c>
      <c r="K447" s="66">
        <v>11.88</v>
      </c>
      <c r="L447" s="59">
        <v>9.8000000000000007</v>
      </c>
      <c r="M447" s="59">
        <f t="shared" ref="M447:M457" si="98">L447+J447</f>
        <v>19.04</v>
      </c>
      <c r="N447" s="59">
        <f t="shared" ref="N447:N457" si="99">TRUNC(J447*H447,2)</f>
        <v>868.56</v>
      </c>
      <c r="O447" s="59">
        <f t="shared" ref="O447:O457" si="100">TRUNC(L447*H447,2)</f>
        <v>921.2</v>
      </c>
      <c r="P447" s="59">
        <f t="shared" ref="P447:P457" si="101">TRUNC(((J447*H447)+(L447*H447)),2)</f>
        <v>1789.76</v>
      </c>
      <c r="Q447" s="58">
        <f t="shared" si="88"/>
        <v>4.4757032016904937E-4</v>
      </c>
      <c r="S447" s="59">
        <v>11.2</v>
      </c>
      <c r="T447" s="59">
        <v>11.88</v>
      </c>
      <c r="U447" s="59">
        <v>23.08</v>
      </c>
      <c r="V447" s="59">
        <v>1052.8</v>
      </c>
      <c r="W447" s="59">
        <v>1116.72</v>
      </c>
      <c r="X447" s="59">
        <v>2169.52</v>
      </c>
      <c r="Y447" s="91">
        <f t="shared" si="89"/>
        <v>-379.76</v>
      </c>
    </row>
    <row r="448" spans="1:25" s="50" customFormat="1" x14ac:dyDescent="0.25">
      <c r="A448" s="52" t="s">
        <v>2420</v>
      </c>
      <c r="B448" s="3" t="s">
        <v>593</v>
      </c>
      <c r="C448" s="46">
        <v>71172</v>
      </c>
      <c r="D448" s="47" t="s">
        <v>1490</v>
      </c>
      <c r="E448" s="48" t="s">
        <v>594</v>
      </c>
      <c r="F448" s="46" t="s">
        <v>106</v>
      </c>
      <c r="G448" s="59">
        <v>13</v>
      </c>
      <c r="H448" s="59">
        <v>13</v>
      </c>
      <c r="I448" s="66">
        <v>11.2</v>
      </c>
      <c r="J448" s="59">
        <v>9.24</v>
      </c>
      <c r="K448" s="66">
        <v>14.43</v>
      </c>
      <c r="L448" s="59">
        <v>11.9</v>
      </c>
      <c r="M448" s="59">
        <f t="shared" si="98"/>
        <v>21.14</v>
      </c>
      <c r="N448" s="59">
        <f t="shared" si="99"/>
        <v>120.12</v>
      </c>
      <c r="O448" s="59">
        <f t="shared" si="100"/>
        <v>154.69999999999999</v>
      </c>
      <c r="P448" s="59">
        <f t="shared" si="101"/>
        <v>274.82</v>
      </c>
      <c r="Q448" s="58">
        <f t="shared" si="88"/>
        <v>6.8725010833216828E-5</v>
      </c>
      <c r="S448" s="59">
        <v>11.2</v>
      </c>
      <c r="T448" s="59">
        <v>14.43</v>
      </c>
      <c r="U448" s="59">
        <v>25.63</v>
      </c>
      <c r="V448" s="59">
        <v>145.6</v>
      </c>
      <c r="W448" s="59">
        <v>187.59</v>
      </c>
      <c r="X448" s="59">
        <v>333.19</v>
      </c>
      <c r="Y448" s="91">
        <f t="shared" si="89"/>
        <v>-58.370000000000005</v>
      </c>
    </row>
    <row r="449" spans="1:25" s="50" customFormat="1" x14ac:dyDescent="0.25">
      <c r="A449" s="52" t="s">
        <v>2421</v>
      </c>
      <c r="B449" s="3" t="s">
        <v>595</v>
      </c>
      <c r="C449" s="46">
        <v>71174</v>
      </c>
      <c r="D449" s="47" t="s">
        <v>1490</v>
      </c>
      <c r="E449" s="48" t="s">
        <v>596</v>
      </c>
      <c r="F449" s="46" t="s">
        <v>106</v>
      </c>
      <c r="G449" s="59">
        <v>4</v>
      </c>
      <c r="H449" s="59">
        <v>4</v>
      </c>
      <c r="I449" s="66">
        <v>33.619999999999997</v>
      </c>
      <c r="J449" s="59">
        <v>27.74</v>
      </c>
      <c r="K449" s="66">
        <v>76.819999999999993</v>
      </c>
      <c r="L449" s="59">
        <v>63.39</v>
      </c>
      <c r="M449" s="59">
        <f t="shared" si="98"/>
        <v>91.13</v>
      </c>
      <c r="N449" s="59">
        <f t="shared" si="99"/>
        <v>110.96</v>
      </c>
      <c r="O449" s="59">
        <f t="shared" si="100"/>
        <v>253.56</v>
      </c>
      <c r="P449" s="59">
        <f t="shared" si="101"/>
        <v>364.52</v>
      </c>
      <c r="Q449" s="58">
        <f t="shared" si="88"/>
        <v>9.1156542278306507E-5</v>
      </c>
      <c r="S449" s="59">
        <v>33.619999999999997</v>
      </c>
      <c r="T449" s="59">
        <v>76.819999999999993</v>
      </c>
      <c r="U449" s="59">
        <v>110.44</v>
      </c>
      <c r="V449" s="59">
        <v>134.47999999999999</v>
      </c>
      <c r="W449" s="59">
        <v>307.27999999999997</v>
      </c>
      <c r="X449" s="59">
        <v>441.76</v>
      </c>
      <c r="Y449" s="91">
        <f t="shared" si="89"/>
        <v>-77.240000000000009</v>
      </c>
    </row>
    <row r="450" spans="1:25" s="50" customFormat="1" ht="24" x14ac:dyDescent="0.25">
      <c r="A450" s="52" t="s">
        <v>2422</v>
      </c>
      <c r="B450" s="3" t="s">
        <v>597</v>
      </c>
      <c r="C450" s="46">
        <v>101894</v>
      </c>
      <c r="D450" s="46" t="s">
        <v>103</v>
      </c>
      <c r="E450" s="48" t="s">
        <v>1711</v>
      </c>
      <c r="F450" s="46" t="s">
        <v>133</v>
      </c>
      <c r="G450" s="59">
        <v>12</v>
      </c>
      <c r="H450" s="59">
        <v>12</v>
      </c>
      <c r="I450" s="66">
        <v>29.75</v>
      </c>
      <c r="J450" s="59">
        <v>24.55</v>
      </c>
      <c r="K450" s="66">
        <v>111.9</v>
      </c>
      <c r="L450" s="59">
        <v>92.35</v>
      </c>
      <c r="M450" s="59">
        <f t="shared" si="98"/>
        <v>116.89999999999999</v>
      </c>
      <c r="N450" s="59">
        <f t="shared" si="99"/>
        <v>294.60000000000002</v>
      </c>
      <c r="O450" s="59">
        <f t="shared" si="100"/>
        <v>1108.2</v>
      </c>
      <c r="P450" s="59">
        <f t="shared" si="101"/>
        <v>1402.8</v>
      </c>
      <c r="Q450" s="58">
        <f t="shared" si="88"/>
        <v>3.508021439372555E-4</v>
      </c>
      <c r="S450" s="59">
        <v>29.75</v>
      </c>
      <c r="T450" s="59">
        <v>111.9</v>
      </c>
      <c r="U450" s="59">
        <v>141.65</v>
      </c>
      <c r="V450" s="59">
        <v>357</v>
      </c>
      <c r="W450" s="59">
        <v>1342.8</v>
      </c>
      <c r="X450" s="59">
        <v>1699.8</v>
      </c>
      <c r="Y450" s="91">
        <f t="shared" si="89"/>
        <v>-297</v>
      </c>
    </row>
    <row r="451" spans="1:25" s="50" customFormat="1" x14ac:dyDescent="0.25">
      <c r="A451" s="52" t="s">
        <v>2423</v>
      </c>
      <c r="B451" s="3" t="s">
        <v>598</v>
      </c>
      <c r="C451" s="46">
        <v>71180</v>
      </c>
      <c r="D451" s="47" t="s">
        <v>1490</v>
      </c>
      <c r="E451" s="48" t="s">
        <v>599</v>
      </c>
      <c r="F451" s="46" t="s">
        <v>106</v>
      </c>
      <c r="G451" s="59">
        <v>2</v>
      </c>
      <c r="H451" s="59">
        <v>2</v>
      </c>
      <c r="I451" s="66">
        <v>33.619999999999997</v>
      </c>
      <c r="J451" s="59">
        <v>27.74</v>
      </c>
      <c r="K451" s="66">
        <v>964.84</v>
      </c>
      <c r="L451" s="59">
        <v>796.28</v>
      </c>
      <c r="M451" s="59">
        <f t="shared" si="98"/>
        <v>824.02</v>
      </c>
      <c r="N451" s="59">
        <f t="shared" si="99"/>
        <v>55.48</v>
      </c>
      <c r="O451" s="59">
        <f t="shared" si="100"/>
        <v>1592.56</v>
      </c>
      <c r="P451" s="59">
        <f t="shared" si="101"/>
        <v>1648.04</v>
      </c>
      <c r="Q451" s="58">
        <f t="shared" si="88"/>
        <v>4.1213000092269359E-4</v>
      </c>
      <c r="S451" s="59">
        <v>33.619999999999997</v>
      </c>
      <c r="T451" s="59">
        <v>964.84</v>
      </c>
      <c r="U451" s="59">
        <v>998.46</v>
      </c>
      <c r="V451" s="59">
        <v>67.239999999999995</v>
      </c>
      <c r="W451" s="59">
        <v>1929.68</v>
      </c>
      <c r="X451" s="59">
        <v>1996.92</v>
      </c>
      <c r="Y451" s="91">
        <f t="shared" si="89"/>
        <v>-348.88000000000011</v>
      </c>
    </row>
    <row r="452" spans="1:25" s="50" customFormat="1" x14ac:dyDescent="0.25">
      <c r="A452" s="52" t="s">
        <v>2424</v>
      </c>
      <c r="B452" s="3" t="s">
        <v>600</v>
      </c>
      <c r="C452" s="46">
        <v>71450</v>
      </c>
      <c r="D452" s="47" t="s">
        <v>1490</v>
      </c>
      <c r="E452" s="48" t="s">
        <v>601</v>
      </c>
      <c r="F452" s="46" t="s">
        <v>106</v>
      </c>
      <c r="G452" s="59">
        <v>4</v>
      </c>
      <c r="H452" s="59">
        <v>4</v>
      </c>
      <c r="I452" s="66">
        <v>22.4</v>
      </c>
      <c r="J452" s="59">
        <v>18.48</v>
      </c>
      <c r="K452" s="66">
        <v>139.66</v>
      </c>
      <c r="L452" s="59">
        <v>115.26</v>
      </c>
      <c r="M452" s="59">
        <f t="shared" si="98"/>
        <v>133.74</v>
      </c>
      <c r="N452" s="59">
        <f t="shared" si="99"/>
        <v>73.92</v>
      </c>
      <c r="O452" s="59">
        <f t="shared" si="100"/>
        <v>461.04</v>
      </c>
      <c r="P452" s="59">
        <f t="shared" si="101"/>
        <v>534.96</v>
      </c>
      <c r="Q452" s="58">
        <f t="shared" si="88"/>
        <v>1.337789527521202E-4</v>
      </c>
      <c r="S452" s="59">
        <v>22.4</v>
      </c>
      <c r="T452" s="59">
        <v>139.66</v>
      </c>
      <c r="U452" s="59">
        <v>162.06</v>
      </c>
      <c r="V452" s="59">
        <v>89.6</v>
      </c>
      <c r="W452" s="59">
        <v>558.64</v>
      </c>
      <c r="X452" s="59">
        <v>648.24</v>
      </c>
      <c r="Y452" s="91">
        <f t="shared" si="89"/>
        <v>-113.27999999999997</v>
      </c>
    </row>
    <row r="453" spans="1:25" s="50" customFormat="1" x14ac:dyDescent="0.25">
      <c r="A453" s="52" t="s">
        <v>2425</v>
      </c>
      <c r="B453" s="3" t="s">
        <v>602</v>
      </c>
      <c r="C453" s="46">
        <v>71451</v>
      </c>
      <c r="D453" s="47" t="s">
        <v>1490</v>
      </c>
      <c r="E453" s="48" t="s">
        <v>603</v>
      </c>
      <c r="F453" s="46" t="s">
        <v>106</v>
      </c>
      <c r="G453" s="59">
        <v>9</v>
      </c>
      <c r="H453" s="59">
        <v>9</v>
      </c>
      <c r="I453" s="66">
        <v>22.4</v>
      </c>
      <c r="J453" s="59">
        <v>18.48</v>
      </c>
      <c r="K453" s="66">
        <v>162.5</v>
      </c>
      <c r="L453" s="59">
        <v>134.11000000000001</v>
      </c>
      <c r="M453" s="59">
        <f t="shared" si="98"/>
        <v>152.59</v>
      </c>
      <c r="N453" s="59">
        <f t="shared" si="99"/>
        <v>166.32</v>
      </c>
      <c r="O453" s="59">
        <f t="shared" si="100"/>
        <v>1206.99</v>
      </c>
      <c r="P453" s="59">
        <f t="shared" si="101"/>
        <v>1373.31</v>
      </c>
      <c r="Q453" s="58">
        <f t="shared" si="88"/>
        <v>3.4342749664276618E-4</v>
      </c>
      <c r="S453" s="59">
        <v>22.4</v>
      </c>
      <c r="T453" s="59">
        <v>162.5</v>
      </c>
      <c r="U453" s="59">
        <v>184.9</v>
      </c>
      <c r="V453" s="59">
        <v>201.6</v>
      </c>
      <c r="W453" s="59">
        <v>1462.5</v>
      </c>
      <c r="X453" s="59">
        <v>1664.1</v>
      </c>
      <c r="Y453" s="91">
        <f t="shared" si="89"/>
        <v>-290.78999999999996</v>
      </c>
    </row>
    <row r="454" spans="1:25" s="50" customFormat="1" x14ac:dyDescent="0.25">
      <c r="A454" s="52" t="s">
        <v>2426</v>
      </c>
      <c r="B454" s="3" t="s">
        <v>604</v>
      </c>
      <c r="C454" s="46">
        <v>71452</v>
      </c>
      <c r="D454" s="47" t="s">
        <v>1490</v>
      </c>
      <c r="E454" s="48" t="s">
        <v>605</v>
      </c>
      <c r="F454" s="46" t="s">
        <v>106</v>
      </c>
      <c r="G454" s="59">
        <v>2</v>
      </c>
      <c r="H454" s="59">
        <v>2</v>
      </c>
      <c r="I454" s="66">
        <v>22.4</v>
      </c>
      <c r="J454" s="59">
        <v>18.48</v>
      </c>
      <c r="K454" s="66">
        <v>176.44</v>
      </c>
      <c r="L454" s="59">
        <v>145.61000000000001</v>
      </c>
      <c r="M454" s="59">
        <f t="shared" si="98"/>
        <v>164.09</v>
      </c>
      <c r="N454" s="59">
        <f t="shared" si="99"/>
        <v>36.96</v>
      </c>
      <c r="O454" s="59">
        <f t="shared" si="100"/>
        <v>291.22000000000003</v>
      </c>
      <c r="P454" s="59">
        <f t="shared" si="101"/>
        <v>328.18</v>
      </c>
      <c r="Q454" s="58">
        <f t="shared" ref="Q454:Q517" si="102">P454/$O$998</f>
        <v>8.2068896205680442E-5</v>
      </c>
      <c r="S454" s="59">
        <v>22.4</v>
      </c>
      <c r="T454" s="59">
        <v>176.44</v>
      </c>
      <c r="U454" s="59">
        <v>198.84</v>
      </c>
      <c r="V454" s="59">
        <v>44.8</v>
      </c>
      <c r="W454" s="59">
        <v>352.88</v>
      </c>
      <c r="X454" s="59">
        <v>397.68</v>
      </c>
      <c r="Y454" s="91">
        <f t="shared" si="89"/>
        <v>-69.5</v>
      </c>
    </row>
    <row r="455" spans="1:25" s="50" customFormat="1" x14ac:dyDescent="0.25">
      <c r="A455" s="52" t="s">
        <v>2427</v>
      </c>
      <c r="B455" s="3" t="s">
        <v>606</v>
      </c>
      <c r="C455" s="46">
        <v>71184</v>
      </c>
      <c r="D455" s="47" t="s">
        <v>1490</v>
      </c>
      <c r="E455" s="48" t="s">
        <v>607</v>
      </c>
      <c r="F455" s="46" t="s">
        <v>106</v>
      </c>
      <c r="G455" s="59">
        <v>4</v>
      </c>
      <c r="H455" s="59">
        <v>4</v>
      </c>
      <c r="I455" s="66">
        <v>37.36</v>
      </c>
      <c r="J455" s="59">
        <v>30.83</v>
      </c>
      <c r="K455" s="66">
        <v>88.98</v>
      </c>
      <c r="L455" s="59">
        <v>73.430000000000007</v>
      </c>
      <c r="M455" s="59">
        <f t="shared" si="98"/>
        <v>104.26</v>
      </c>
      <c r="N455" s="59">
        <f t="shared" si="99"/>
        <v>123.32</v>
      </c>
      <c r="O455" s="59">
        <f t="shared" si="100"/>
        <v>293.72000000000003</v>
      </c>
      <c r="P455" s="59">
        <f t="shared" si="101"/>
        <v>417.04</v>
      </c>
      <c r="Q455" s="58">
        <f t="shared" si="102"/>
        <v>1.0429036648673585E-4</v>
      </c>
      <c r="S455" s="59">
        <v>37.36</v>
      </c>
      <c r="T455" s="59">
        <v>88.98</v>
      </c>
      <c r="U455" s="59">
        <v>126.34</v>
      </c>
      <c r="V455" s="59">
        <v>149.44</v>
      </c>
      <c r="W455" s="59">
        <v>355.92</v>
      </c>
      <c r="X455" s="59">
        <v>505.36</v>
      </c>
      <c r="Y455" s="91">
        <f t="shared" ref="Y455:Y518" si="103">P455-X455</f>
        <v>-88.32</v>
      </c>
    </row>
    <row r="456" spans="1:25" s="50" customFormat="1" ht="24" x14ac:dyDescent="0.25">
      <c r="A456" s="52" t="s">
        <v>2428</v>
      </c>
      <c r="B456" s="3" t="s">
        <v>608</v>
      </c>
      <c r="C456" s="46">
        <v>96985</v>
      </c>
      <c r="D456" s="46" t="s">
        <v>103</v>
      </c>
      <c r="E456" s="48" t="s">
        <v>1712</v>
      </c>
      <c r="F456" s="46" t="s">
        <v>133</v>
      </c>
      <c r="G456" s="59">
        <v>18</v>
      </c>
      <c r="H456" s="59">
        <v>18</v>
      </c>
      <c r="I456" s="66">
        <v>9.6</v>
      </c>
      <c r="J456" s="59">
        <v>7.92</v>
      </c>
      <c r="K456" s="66">
        <v>76.900000000000006</v>
      </c>
      <c r="L456" s="59">
        <v>63.46</v>
      </c>
      <c r="M456" s="59">
        <f t="shared" si="98"/>
        <v>71.38</v>
      </c>
      <c r="N456" s="59">
        <f t="shared" si="99"/>
        <v>142.56</v>
      </c>
      <c r="O456" s="59">
        <f t="shared" si="100"/>
        <v>1142.28</v>
      </c>
      <c r="P456" s="59">
        <f t="shared" si="101"/>
        <v>1284.8399999999999</v>
      </c>
      <c r="Q456" s="58">
        <f t="shared" si="102"/>
        <v>3.2130355475929807E-4</v>
      </c>
      <c r="S456" s="59">
        <v>9.6</v>
      </c>
      <c r="T456" s="59">
        <v>76.900000000000006</v>
      </c>
      <c r="U456" s="59">
        <v>86.5</v>
      </c>
      <c r="V456" s="59">
        <v>172.8</v>
      </c>
      <c r="W456" s="59">
        <v>1384.2</v>
      </c>
      <c r="X456" s="59">
        <v>1557</v>
      </c>
      <c r="Y456" s="91">
        <f t="shared" si="103"/>
        <v>-272.16000000000008</v>
      </c>
    </row>
    <row r="457" spans="1:25" s="50" customFormat="1" x14ac:dyDescent="0.25">
      <c r="A457" s="52" t="s">
        <v>2429</v>
      </c>
      <c r="B457" s="3" t="s">
        <v>609</v>
      </c>
      <c r="C457" s="46">
        <v>71175</v>
      </c>
      <c r="D457" s="47" t="s">
        <v>1490</v>
      </c>
      <c r="E457" s="48" t="s">
        <v>610</v>
      </c>
      <c r="F457" s="46" t="s">
        <v>106</v>
      </c>
      <c r="G457" s="59">
        <v>2</v>
      </c>
      <c r="H457" s="59">
        <v>2</v>
      </c>
      <c r="I457" s="66">
        <v>33.619999999999997</v>
      </c>
      <c r="J457" s="59">
        <v>27.74</v>
      </c>
      <c r="K457" s="66">
        <v>317.56</v>
      </c>
      <c r="L457" s="59">
        <v>262.08</v>
      </c>
      <c r="M457" s="59">
        <f t="shared" si="98"/>
        <v>289.82</v>
      </c>
      <c r="N457" s="59">
        <f t="shared" si="99"/>
        <v>55.48</v>
      </c>
      <c r="O457" s="59">
        <f t="shared" si="100"/>
        <v>524.16</v>
      </c>
      <c r="P457" s="59">
        <f t="shared" si="101"/>
        <v>579.64</v>
      </c>
      <c r="Q457" s="58">
        <f t="shared" si="102"/>
        <v>1.4495220609622952E-4</v>
      </c>
      <c r="S457" s="59">
        <v>33.619999999999997</v>
      </c>
      <c r="T457" s="59">
        <v>317.56</v>
      </c>
      <c r="U457" s="59">
        <v>351.18</v>
      </c>
      <c r="V457" s="59">
        <v>67.239999999999995</v>
      </c>
      <c r="W457" s="59">
        <v>635.12</v>
      </c>
      <c r="X457" s="59">
        <v>702.36</v>
      </c>
      <c r="Y457" s="91">
        <f t="shared" si="103"/>
        <v>-122.72000000000003</v>
      </c>
    </row>
    <row r="458" spans="1:25" s="50" customFormat="1" x14ac:dyDescent="0.25">
      <c r="A458" s="52" t="s">
        <v>2430</v>
      </c>
      <c r="B458" s="44" t="s">
        <v>611</v>
      </c>
      <c r="C458" s="62"/>
      <c r="D458" s="62"/>
      <c r="E458" s="87" t="s">
        <v>612</v>
      </c>
      <c r="F458" s="62"/>
      <c r="G458" s="60"/>
      <c r="H458" s="60"/>
      <c r="I458" s="66"/>
      <c r="J458" s="60"/>
      <c r="K458" s="66"/>
      <c r="L458" s="60"/>
      <c r="M458" s="60"/>
      <c r="N458" s="60"/>
      <c r="O458" s="60"/>
      <c r="P458" s="61">
        <f>SUM(P459:P464)</f>
        <v>35555.699999999997</v>
      </c>
      <c r="Q458" s="57">
        <f t="shared" si="102"/>
        <v>8.8915139643497825E-3</v>
      </c>
      <c r="S458" s="60"/>
      <c r="T458" s="60"/>
      <c r="U458" s="60"/>
      <c r="V458" s="60"/>
      <c r="W458" s="60"/>
      <c r="X458" s="61">
        <v>43120.78</v>
      </c>
      <c r="Y458" s="91">
        <f t="shared" si="103"/>
        <v>-7565.0800000000017</v>
      </c>
    </row>
    <row r="459" spans="1:25" s="50" customFormat="1" ht="36" x14ac:dyDescent="0.25">
      <c r="A459" s="52" t="s">
        <v>2431</v>
      </c>
      <c r="B459" s="48" t="s">
        <v>1713</v>
      </c>
      <c r="C459" s="47" t="s">
        <v>1714</v>
      </c>
      <c r="D459" s="47" t="s">
        <v>103</v>
      </c>
      <c r="E459" s="48" t="s">
        <v>1715</v>
      </c>
      <c r="F459" s="47" t="s">
        <v>289</v>
      </c>
      <c r="G459" s="59">
        <v>1609.14</v>
      </c>
      <c r="H459" s="59">
        <v>1609.14</v>
      </c>
      <c r="I459" s="66">
        <v>5.14</v>
      </c>
      <c r="J459" s="59">
        <v>4.24</v>
      </c>
      <c r="K459" s="66">
        <v>4.99</v>
      </c>
      <c r="L459" s="59">
        <v>4.1100000000000003</v>
      </c>
      <c r="M459" s="59">
        <f t="shared" ref="M459:M464" si="104">L459+J459</f>
        <v>8.3500000000000014</v>
      </c>
      <c r="N459" s="59">
        <f t="shared" ref="N459:N464" si="105">TRUNC(J459*H459,2)</f>
        <v>6822.75</v>
      </c>
      <c r="O459" s="59">
        <f t="shared" ref="O459:O464" si="106">TRUNC(L459*H459,2)</f>
        <v>6613.56</v>
      </c>
      <c r="P459" s="59">
        <f t="shared" ref="P459:P464" si="107">TRUNC(((J459*H459)+(L459*H459)),2)</f>
        <v>13436.31</v>
      </c>
      <c r="Q459" s="58">
        <f t="shared" si="102"/>
        <v>3.3600558558636909E-3</v>
      </c>
      <c r="S459" s="59">
        <v>5.14</v>
      </c>
      <c r="T459" s="59">
        <v>4.99</v>
      </c>
      <c r="U459" s="59">
        <v>10.130000000000001</v>
      </c>
      <c r="V459" s="59">
        <v>8270.9699999999993</v>
      </c>
      <c r="W459" s="59">
        <v>8029.61</v>
      </c>
      <c r="X459" s="59">
        <v>16300.58</v>
      </c>
      <c r="Y459" s="91">
        <f t="shared" si="103"/>
        <v>-2864.2700000000004</v>
      </c>
    </row>
    <row r="460" spans="1:25" s="50" customFormat="1" ht="36" x14ac:dyDescent="0.25">
      <c r="A460" s="52" t="s">
        <v>2432</v>
      </c>
      <c r="B460" s="48" t="s">
        <v>1716</v>
      </c>
      <c r="C460" s="47" t="s">
        <v>1717</v>
      </c>
      <c r="D460" s="47" t="s">
        <v>103</v>
      </c>
      <c r="E460" s="48" t="s">
        <v>1718</v>
      </c>
      <c r="F460" s="47" t="s">
        <v>289</v>
      </c>
      <c r="G460" s="59">
        <v>1000</v>
      </c>
      <c r="H460" s="59">
        <v>1000</v>
      </c>
      <c r="I460" s="66">
        <v>5.08</v>
      </c>
      <c r="J460" s="59">
        <v>4.1900000000000004</v>
      </c>
      <c r="K460" s="66">
        <v>4.03</v>
      </c>
      <c r="L460" s="59">
        <v>3.32</v>
      </c>
      <c r="M460" s="59">
        <f t="shared" si="104"/>
        <v>7.51</v>
      </c>
      <c r="N460" s="59">
        <f t="shared" si="105"/>
        <v>4190</v>
      </c>
      <c r="O460" s="59">
        <f t="shared" si="106"/>
        <v>3320</v>
      </c>
      <c r="P460" s="59">
        <f t="shared" si="107"/>
        <v>7510</v>
      </c>
      <c r="Q460" s="58">
        <f t="shared" si="102"/>
        <v>1.8780468355922362E-3</v>
      </c>
      <c r="S460" s="59">
        <v>5.08</v>
      </c>
      <c r="T460" s="59">
        <v>4.03</v>
      </c>
      <c r="U460" s="59">
        <v>9.11</v>
      </c>
      <c r="V460" s="59">
        <v>5080</v>
      </c>
      <c r="W460" s="59">
        <v>4030</v>
      </c>
      <c r="X460" s="59">
        <v>9110</v>
      </c>
      <c r="Y460" s="91">
        <f t="shared" si="103"/>
        <v>-1600</v>
      </c>
    </row>
    <row r="461" spans="1:25" s="50" customFormat="1" ht="36" x14ac:dyDescent="0.25">
      <c r="A461" s="52" t="s">
        <v>2433</v>
      </c>
      <c r="B461" s="48" t="s">
        <v>1719</v>
      </c>
      <c r="C461" s="47" t="s">
        <v>1720</v>
      </c>
      <c r="D461" s="47" t="s">
        <v>103</v>
      </c>
      <c r="E461" s="48" t="s">
        <v>1721</v>
      </c>
      <c r="F461" s="47" t="s">
        <v>289</v>
      </c>
      <c r="G461" s="59">
        <v>501.96</v>
      </c>
      <c r="H461" s="59">
        <v>501.96</v>
      </c>
      <c r="I461" s="66">
        <v>4.9000000000000004</v>
      </c>
      <c r="J461" s="59">
        <v>4.04</v>
      </c>
      <c r="K461" s="66">
        <v>20.11</v>
      </c>
      <c r="L461" s="59">
        <v>16.59</v>
      </c>
      <c r="M461" s="59">
        <f t="shared" si="104"/>
        <v>20.63</v>
      </c>
      <c r="N461" s="59">
        <f t="shared" si="105"/>
        <v>2027.91</v>
      </c>
      <c r="O461" s="59">
        <f t="shared" si="106"/>
        <v>8327.51</v>
      </c>
      <c r="P461" s="59">
        <f t="shared" si="107"/>
        <v>10355.43</v>
      </c>
      <c r="Q461" s="58">
        <f t="shared" si="102"/>
        <v>2.5896115236613729E-3</v>
      </c>
      <c r="S461" s="59">
        <v>4.9000000000000004</v>
      </c>
      <c r="T461" s="59">
        <v>20.11</v>
      </c>
      <c r="U461" s="59">
        <v>25.01</v>
      </c>
      <c r="V461" s="59">
        <v>2459.6</v>
      </c>
      <c r="W461" s="59">
        <v>10094.41</v>
      </c>
      <c r="X461" s="59">
        <v>12554.01</v>
      </c>
      <c r="Y461" s="91">
        <f t="shared" si="103"/>
        <v>-2198.58</v>
      </c>
    </row>
    <row r="462" spans="1:25" s="50" customFormat="1" ht="36" x14ac:dyDescent="0.25">
      <c r="A462" s="52" t="s">
        <v>2434</v>
      </c>
      <c r="B462" s="48" t="s">
        <v>1722</v>
      </c>
      <c r="C462" s="47" t="s">
        <v>1723</v>
      </c>
      <c r="D462" s="47" t="s">
        <v>103</v>
      </c>
      <c r="E462" s="48" t="s">
        <v>1724</v>
      </c>
      <c r="F462" s="47" t="s">
        <v>289</v>
      </c>
      <c r="G462" s="59">
        <v>50.92</v>
      </c>
      <c r="H462" s="59">
        <v>50.92</v>
      </c>
      <c r="I462" s="66">
        <v>8.08</v>
      </c>
      <c r="J462" s="59">
        <v>6.66</v>
      </c>
      <c r="K462" s="66">
        <v>56.14</v>
      </c>
      <c r="L462" s="59">
        <v>46.33</v>
      </c>
      <c r="M462" s="59">
        <f t="shared" si="104"/>
        <v>52.989999999999995</v>
      </c>
      <c r="N462" s="59">
        <f t="shared" si="105"/>
        <v>339.12</v>
      </c>
      <c r="O462" s="59">
        <f t="shared" si="106"/>
        <v>2359.12</v>
      </c>
      <c r="P462" s="59">
        <f t="shared" si="107"/>
        <v>2698.25</v>
      </c>
      <c r="Q462" s="58">
        <f t="shared" si="102"/>
        <v>6.7475897125655816E-4</v>
      </c>
      <c r="S462" s="59">
        <v>8.08</v>
      </c>
      <c r="T462" s="59">
        <v>56.14</v>
      </c>
      <c r="U462" s="59">
        <v>64.22</v>
      </c>
      <c r="V462" s="59">
        <v>411.43</v>
      </c>
      <c r="W462" s="59">
        <v>2858.65</v>
      </c>
      <c r="X462" s="59">
        <v>3270.08</v>
      </c>
      <c r="Y462" s="91">
        <f t="shared" si="103"/>
        <v>-571.82999999999993</v>
      </c>
    </row>
    <row r="463" spans="1:25" s="50" customFormat="1" ht="24" x14ac:dyDescent="0.25">
      <c r="A463" s="52" t="s">
        <v>2435</v>
      </c>
      <c r="B463" s="3" t="s">
        <v>613</v>
      </c>
      <c r="C463" s="46">
        <v>71190</v>
      </c>
      <c r="D463" s="47" t="s">
        <v>1490</v>
      </c>
      <c r="E463" s="48" t="s">
        <v>1725</v>
      </c>
      <c r="F463" s="46" t="s">
        <v>289</v>
      </c>
      <c r="G463" s="59">
        <v>37.76</v>
      </c>
      <c r="H463" s="59">
        <v>37.76</v>
      </c>
      <c r="I463" s="66">
        <v>11.94</v>
      </c>
      <c r="J463" s="59">
        <v>9.85</v>
      </c>
      <c r="K463" s="66">
        <v>24.01</v>
      </c>
      <c r="L463" s="59">
        <v>19.809999999999999</v>
      </c>
      <c r="M463" s="59">
        <f t="shared" si="104"/>
        <v>29.659999999999997</v>
      </c>
      <c r="N463" s="59">
        <f t="shared" si="105"/>
        <v>371.93</v>
      </c>
      <c r="O463" s="59">
        <f t="shared" si="106"/>
        <v>748.02</v>
      </c>
      <c r="P463" s="59">
        <f t="shared" si="107"/>
        <v>1119.96</v>
      </c>
      <c r="Q463" s="58">
        <f t="shared" si="102"/>
        <v>2.8007154913313996E-4</v>
      </c>
      <c r="S463" s="59">
        <v>11.94</v>
      </c>
      <c r="T463" s="59">
        <v>24.01</v>
      </c>
      <c r="U463" s="59">
        <v>35.950000000000003</v>
      </c>
      <c r="V463" s="59">
        <v>450.85</v>
      </c>
      <c r="W463" s="59">
        <v>906.62</v>
      </c>
      <c r="X463" s="59">
        <v>1357.47</v>
      </c>
      <c r="Y463" s="91">
        <f t="shared" si="103"/>
        <v>-237.51</v>
      </c>
    </row>
    <row r="464" spans="1:25" s="50" customFormat="1" x14ac:dyDescent="0.25">
      <c r="A464" s="52" t="s">
        <v>2436</v>
      </c>
      <c r="B464" s="3" t="s">
        <v>614</v>
      </c>
      <c r="C464" s="46">
        <v>72376</v>
      </c>
      <c r="D464" s="47" t="s">
        <v>1490</v>
      </c>
      <c r="E464" s="48" t="s">
        <v>615</v>
      </c>
      <c r="F464" s="46" t="s">
        <v>289</v>
      </c>
      <c r="G464" s="59">
        <v>37.76</v>
      </c>
      <c r="H464" s="59">
        <v>37.76</v>
      </c>
      <c r="I464" s="66">
        <v>7.47</v>
      </c>
      <c r="J464" s="59">
        <v>6.16</v>
      </c>
      <c r="K464" s="66">
        <v>6.53</v>
      </c>
      <c r="L464" s="59">
        <v>5.38</v>
      </c>
      <c r="M464" s="59">
        <f t="shared" si="104"/>
        <v>11.54</v>
      </c>
      <c r="N464" s="59">
        <f t="shared" si="105"/>
        <v>232.6</v>
      </c>
      <c r="O464" s="59">
        <f t="shared" si="106"/>
        <v>203.14</v>
      </c>
      <c r="P464" s="59">
        <f t="shared" si="107"/>
        <v>435.75</v>
      </c>
      <c r="Q464" s="58">
        <f t="shared" si="102"/>
        <v>1.0896922884278521E-4</v>
      </c>
      <c r="S464" s="59">
        <v>7.47</v>
      </c>
      <c r="T464" s="59">
        <v>6.53</v>
      </c>
      <c r="U464" s="59">
        <v>14</v>
      </c>
      <c r="V464" s="59">
        <v>282.06</v>
      </c>
      <c r="W464" s="59">
        <v>246.58</v>
      </c>
      <c r="X464" s="59">
        <v>528.64</v>
      </c>
      <c r="Y464" s="91">
        <f t="shared" si="103"/>
        <v>-92.889999999999986</v>
      </c>
    </row>
    <row r="465" spans="1:25" s="50" customFormat="1" x14ac:dyDescent="0.25">
      <c r="A465" s="52" t="s">
        <v>2437</v>
      </c>
      <c r="B465" s="44" t="s">
        <v>616</v>
      </c>
      <c r="C465" s="62"/>
      <c r="D465" s="62"/>
      <c r="E465" s="87" t="s">
        <v>617</v>
      </c>
      <c r="F465" s="62"/>
      <c r="G465" s="60"/>
      <c r="H465" s="60"/>
      <c r="I465" s="66"/>
      <c r="J465" s="60"/>
      <c r="K465" s="66"/>
      <c r="L465" s="60"/>
      <c r="M465" s="60"/>
      <c r="N465" s="60"/>
      <c r="O465" s="60"/>
      <c r="P465" s="61">
        <f>SUM(P466:P467)</f>
        <v>4678.5600000000004</v>
      </c>
      <c r="Q465" s="57">
        <f t="shared" si="102"/>
        <v>1.1699806661955277E-3</v>
      </c>
      <c r="S465" s="60"/>
      <c r="T465" s="60"/>
      <c r="U465" s="60"/>
      <c r="V465" s="60"/>
      <c r="W465" s="60"/>
      <c r="X465" s="61">
        <v>5669.02</v>
      </c>
      <c r="Y465" s="91">
        <f t="shared" si="103"/>
        <v>-990.46</v>
      </c>
    </row>
    <row r="466" spans="1:25" s="50" customFormat="1" ht="36" x14ac:dyDescent="0.25">
      <c r="A466" s="52" t="s">
        <v>2438</v>
      </c>
      <c r="B466" s="48" t="s">
        <v>1726</v>
      </c>
      <c r="C466" s="47" t="s">
        <v>1727</v>
      </c>
      <c r="D466" s="47" t="s">
        <v>103</v>
      </c>
      <c r="E466" s="48" t="s">
        <v>1728</v>
      </c>
      <c r="F466" s="47" t="s">
        <v>133</v>
      </c>
      <c r="G466" s="59">
        <v>8</v>
      </c>
      <c r="H466" s="59">
        <v>8</v>
      </c>
      <c r="I466" s="66">
        <v>22.5</v>
      </c>
      <c r="J466" s="59">
        <v>18.559999999999999</v>
      </c>
      <c r="K466" s="66">
        <v>525.70000000000005</v>
      </c>
      <c r="L466" s="59">
        <v>433.86</v>
      </c>
      <c r="M466" s="59">
        <f>L466+J466</f>
        <v>452.42</v>
      </c>
      <c r="N466" s="59">
        <f>TRUNC(J466*H466,2)</f>
        <v>148.47999999999999</v>
      </c>
      <c r="O466" s="59">
        <f>TRUNC(L466*H466,2)</f>
        <v>3470.88</v>
      </c>
      <c r="P466" s="59">
        <f>TRUNC(((J466*H466)+(L466*H466)),2)</f>
        <v>3619.36</v>
      </c>
      <c r="Q466" s="58">
        <f t="shared" si="102"/>
        <v>9.0510354126086771E-4</v>
      </c>
      <c r="S466" s="59">
        <v>22.5</v>
      </c>
      <c r="T466" s="59">
        <v>525.70000000000005</v>
      </c>
      <c r="U466" s="59">
        <v>548.20000000000005</v>
      </c>
      <c r="V466" s="59">
        <v>180</v>
      </c>
      <c r="W466" s="59">
        <v>4205.6000000000004</v>
      </c>
      <c r="X466" s="59">
        <v>4385.6000000000004</v>
      </c>
      <c r="Y466" s="91">
        <f t="shared" si="103"/>
        <v>-766.24000000000024</v>
      </c>
    </row>
    <row r="467" spans="1:25" s="50" customFormat="1" ht="36" x14ac:dyDescent="0.25">
      <c r="A467" s="52" t="s">
        <v>2439</v>
      </c>
      <c r="B467" s="48" t="s">
        <v>1729</v>
      </c>
      <c r="C467" s="47" t="s">
        <v>1730</v>
      </c>
      <c r="D467" s="47" t="s">
        <v>103</v>
      </c>
      <c r="E467" s="48" t="s">
        <v>1731</v>
      </c>
      <c r="F467" s="47" t="s">
        <v>133</v>
      </c>
      <c r="G467" s="59">
        <v>1</v>
      </c>
      <c r="H467" s="59">
        <v>1</v>
      </c>
      <c r="I467" s="66">
        <v>27.04</v>
      </c>
      <c r="J467" s="59">
        <v>22.31</v>
      </c>
      <c r="K467" s="66">
        <v>1256.3800000000001</v>
      </c>
      <c r="L467" s="59">
        <v>1036.8900000000001</v>
      </c>
      <c r="M467" s="59">
        <f>L467+J467</f>
        <v>1059.2</v>
      </c>
      <c r="N467" s="59">
        <f>TRUNC(J467*H467,2)</f>
        <v>22.31</v>
      </c>
      <c r="O467" s="59">
        <f>TRUNC(L467*H467,2)</f>
        <v>1036.8900000000001</v>
      </c>
      <c r="P467" s="59">
        <f>TRUNC(((J467*H467)+(L467*H467)),2)</f>
        <v>1059.2</v>
      </c>
      <c r="Q467" s="58">
        <f t="shared" si="102"/>
        <v>2.6487712493466001E-4</v>
      </c>
      <c r="S467" s="59">
        <v>27.04</v>
      </c>
      <c r="T467" s="59">
        <v>1256.3800000000001</v>
      </c>
      <c r="U467" s="59">
        <v>1283.42</v>
      </c>
      <c r="V467" s="59">
        <v>27.04</v>
      </c>
      <c r="W467" s="59">
        <v>1256.3800000000001</v>
      </c>
      <c r="X467" s="59">
        <v>1283.42</v>
      </c>
      <c r="Y467" s="91">
        <f t="shared" si="103"/>
        <v>-224.22000000000003</v>
      </c>
    </row>
    <row r="468" spans="1:25" s="50" customFormat="1" x14ac:dyDescent="0.25">
      <c r="A468" s="52" t="s">
        <v>2440</v>
      </c>
      <c r="B468" s="44" t="s">
        <v>618</v>
      </c>
      <c r="C468" s="62"/>
      <c r="D468" s="62"/>
      <c r="E468" s="87" t="s">
        <v>14</v>
      </c>
      <c r="F468" s="62"/>
      <c r="G468" s="60"/>
      <c r="H468" s="60"/>
      <c r="I468" s="66"/>
      <c r="J468" s="60"/>
      <c r="K468" s="66"/>
      <c r="L468" s="60"/>
      <c r="M468" s="60"/>
      <c r="N468" s="60"/>
      <c r="O468" s="60"/>
      <c r="P468" s="61">
        <f>SUM(P469:P470)</f>
        <v>41632.449999999997</v>
      </c>
      <c r="Q468" s="57">
        <f t="shared" si="102"/>
        <v>1.041114393880852E-2</v>
      </c>
      <c r="S468" s="60"/>
      <c r="T468" s="60"/>
      <c r="U468" s="60"/>
      <c r="V468" s="60"/>
      <c r="W468" s="60"/>
      <c r="X468" s="61">
        <v>50445.26</v>
      </c>
      <c r="Y468" s="91">
        <f t="shared" si="103"/>
        <v>-8812.8100000000049</v>
      </c>
    </row>
    <row r="469" spans="1:25" s="50" customFormat="1" ht="24" x14ac:dyDescent="0.25">
      <c r="A469" s="52" t="s">
        <v>2441</v>
      </c>
      <c r="B469" s="3" t="s">
        <v>619</v>
      </c>
      <c r="C469" s="46" t="s">
        <v>620</v>
      </c>
      <c r="D469" s="46" t="s">
        <v>70</v>
      </c>
      <c r="E469" s="48" t="s">
        <v>1732</v>
      </c>
      <c r="F469" s="46" t="s">
        <v>3</v>
      </c>
      <c r="G469" s="59">
        <v>1</v>
      </c>
      <c r="H469" s="59">
        <v>1</v>
      </c>
      <c r="I469" s="66">
        <v>4709.5200000000004</v>
      </c>
      <c r="J469" s="59">
        <v>3886.76</v>
      </c>
      <c r="K469" s="66">
        <v>39447.1</v>
      </c>
      <c r="L469" s="59">
        <v>32555.69</v>
      </c>
      <c r="M469" s="59">
        <f>L469+J469</f>
        <v>36442.449999999997</v>
      </c>
      <c r="N469" s="59">
        <f>TRUNC(J469*H469,2)</f>
        <v>3886.76</v>
      </c>
      <c r="O469" s="59">
        <f>TRUNC(L469*H469,2)</f>
        <v>32555.69</v>
      </c>
      <c r="P469" s="59">
        <f>TRUNC(((J469*H469)+(L469*H469)),2)</f>
        <v>36442.449999999997</v>
      </c>
      <c r="Q469" s="58">
        <f t="shared" si="102"/>
        <v>9.1132660324538331E-3</v>
      </c>
      <c r="S469" s="59">
        <v>4709.5200000000004</v>
      </c>
      <c r="T469" s="59">
        <v>39447.1</v>
      </c>
      <c r="U469" s="59">
        <v>44156.62</v>
      </c>
      <c r="V469" s="59">
        <v>4709.5200000000004</v>
      </c>
      <c r="W469" s="59">
        <v>39447.1</v>
      </c>
      <c r="X469" s="59">
        <v>44156.62</v>
      </c>
      <c r="Y469" s="91">
        <f t="shared" si="103"/>
        <v>-7714.1700000000055</v>
      </c>
    </row>
    <row r="470" spans="1:25" s="50" customFormat="1" x14ac:dyDescent="0.25">
      <c r="A470" s="52" t="s">
        <v>2442</v>
      </c>
      <c r="B470" s="3" t="s">
        <v>621</v>
      </c>
      <c r="C470" s="46" t="s">
        <v>622</v>
      </c>
      <c r="D470" s="46" t="s">
        <v>70</v>
      </c>
      <c r="E470" s="48" t="s">
        <v>623</v>
      </c>
      <c r="F470" s="46" t="s">
        <v>133</v>
      </c>
      <c r="G470" s="59">
        <v>1</v>
      </c>
      <c r="H470" s="59">
        <v>1</v>
      </c>
      <c r="I470" s="66">
        <v>1766.07</v>
      </c>
      <c r="J470" s="59">
        <v>1457.53</v>
      </c>
      <c r="K470" s="66">
        <v>4522.57</v>
      </c>
      <c r="L470" s="59">
        <v>3732.47</v>
      </c>
      <c r="M470" s="59">
        <f>L470+J470</f>
        <v>5190</v>
      </c>
      <c r="N470" s="59">
        <f>TRUNC(J470*H470,2)</f>
        <v>1457.53</v>
      </c>
      <c r="O470" s="59">
        <f>TRUNC(L470*H470,2)</f>
        <v>3732.47</v>
      </c>
      <c r="P470" s="59">
        <f>TRUNC(((J470*H470)+(L470*H470)),2)</f>
        <v>5190</v>
      </c>
      <c r="Q470" s="58">
        <f t="shared" si="102"/>
        <v>1.2978779063546879E-3</v>
      </c>
      <c r="S470" s="59">
        <v>1766.07</v>
      </c>
      <c r="T470" s="59">
        <v>4522.57</v>
      </c>
      <c r="U470" s="59">
        <v>6288.64</v>
      </c>
      <c r="V470" s="59">
        <v>1766.07</v>
      </c>
      <c r="W470" s="59">
        <v>4522.57</v>
      </c>
      <c r="X470" s="59">
        <v>6288.64</v>
      </c>
      <c r="Y470" s="91">
        <f t="shared" si="103"/>
        <v>-1098.6400000000003</v>
      </c>
    </row>
    <row r="471" spans="1:25" s="50" customFormat="1" x14ac:dyDescent="0.25">
      <c r="A471" s="52" t="s">
        <v>2443</v>
      </c>
      <c r="B471" s="44">
        <v>9</v>
      </c>
      <c r="C471" s="62"/>
      <c r="D471" s="62"/>
      <c r="E471" s="87" t="s">
        <v>28</v>
      </c>
      <c r="F471" s="62"/>
      <c r="G471" s="60"/>
      <c r="H471" s="60"/>
      <c r="I471" s="66"/>
      <c r="J471" s="60"/>
      <c r="K471" s="66"/>
      <c r="L471" s="60"/>
      <c r="M471" s="60"/>
      <c r="N471" s="60"/>
      <c r="O471" s="60"/>
      <c r="P471" s="61">
        <f>P472+P475</f>
        <v>16315.219999999998</v>
      </c>
      <c r="Q471" s="57">
        <f t="shared" si="102"/>
        <v>4.0799929817564792E-3</v>
      </c>
      <c r="S471" s="60"/>
      <c r="T471" s="60"/>
      <c r="U471" s="60"/>
      <c r="V471" s="60"/>
      <c r="W471" s="60"/>
      <c r="X471" s="61">
        <v>19789.93</v>
      </c>
      <c r="Y471" s="91">
        <f t="shared" si="103"/>
        <v>-3474.7100000000028</v>
      </c>
    </row>
    <row r="472" spans="1:25" s="50" customFormat="1" x14ac:dyDescent="0.25">
      <c r="A472" s="52" t="s">
        <v>2444</v>
      </c>
      <c r="B472" s="44" t="s">
        <v>3008</v>
      </c>
      <c r="C472" s="62"/>
      <c r="D472" s="62"/>
      <c r="E472" s="87" t="s">
        <v>624</v>
      </c>
      <c r="F472" s="62"/>
      <c r="G472" s="60"/>
      <c r="H472" s="60"/>
      <c r="I472" s="66"/>
      <c r="J472" s="60"/>
      <c r="K472" s="66"/>
      <c r="L472" s="60"/>
      <c r="M472" s="60"/>
      <c r="N472" s="60"/>
      <c r="O472" s="60"/>
      <c r="P472" s="61">
        <f>SUM(P473:P474)</f>
        <v>1014.29</v>
      </c>
      <c r="Q472" s="57">
        <f t="shared" si="102"/>
        <v>2.5364635484325553E-4</v>
      </c>
      <c r="S472" s="60"/>
      <c r="T472" s="60"/>
      <c r="U472" s="60"/>
      <c r="V472" s="60"/>
      <c r="W472" s="60"/>
      <c r="X472" s="61">
        <v>1229.23</v>
      </c>
      <c r="Y472" s="91">
        <f t="shared" si="103"/>
        <v>-214.94000000000005</v>
      </c>
    </row>
    <row r="473" spans="1:25" s="50" customFormat="1" x14ac:dyDescent="0.25">
      <c r="A473" s="52" t="s">
        <v>2445</v>
      </c>
      <c r="B473" s="3" t="s">
        <v>625</v>
      </c>
      <c r="C473" s="46">
        <v>40101</v>
      </c>
      <c r="D473" s="47" t="s">
        <v>1490</v>
      </c>
      <c r="E473" s="48" t="s">
        <v>150</v>
      </c>
      <c r="F473" s="46" t="s">
        <v>7</v>
      </c>
      <c r="G473" s="59">
        <v>22.5</v>
      </c>
      <c r="H473" s="59">
        <v>22.5</v>
      </c>
      <c r="I473" s="66">
        <v>34.229999999999997</v>
      </c>
      <c r="J473" s="59">
        <v>28.25</v>
      </c>
      <c r="K473" s="66">
        <v>0</v>
      </c>
      <c r="L473" s="59">
        <v>0</v>
      </c>
      <c r="M473" s="59">
        <f>L473+J473</f>
        <v>28.25</v>
      </c>
      <c r="N473" s="59">
        <f>TRUNC(J473*H473,2)</f>
        <v>635.62</v>
      </c>
      <c r="O473" s="59">
        <f>TRUNC(L473*H473,2)</f>
        <v>0</v>
      </c>
      <c r="P473" s="59">
        <f>TRUNC(((J473*H473)+(L473*H473)),2)</f>
        <v>635.62</v>
      </c>
      <c r="Q473" s="58">
        <f t="shared" si="102"/>
        <v>1.5895128224222864E-4</v>
      </c>
      <c r="S473" s="59">
        <v>34.229999999999997</v>
      </c>
      <c r="T473" s="59">
        <v>0</v>
      </c>
      <c r="U473" s="59">
        <v>34.229999999999997</v>
      </c>
      <c r="V473" s="59">
        <v>770.17</v>
      </c>
      <c r="W473" s="59">
        <v>0</v>
      </c>
      <c r="X473" s="59">
        <v>770.17</v>
      </c>
      <c r="Y473" s="91">
        <f t="shared" si="103"/>
        <v>-134.54999999999995</v>
      </c>
    </row>
    <row r="474" spans="1:25" s="50" customFormat="1" x14ac:dyDescent="0.25">
      <c r="A474" s="52" t="s">
        <v>2446</v>
      </c>
      <c r="B474" s="3" t="s">
        <v>626</v>
      </c>
      <c r="C474" s="46">
        <v>40902</v>
      </c>
      <c r="D474" s="47" t="s">
        <v>1490</v>
      </c>
      <c r="E474" s="48" t="s">
        <v>359</v>
      </c>
      <c r="F474" s="46" t="s">
        <v>7</v>
      </c>
      <c r="G474" s="59">
        <v>20.25</v>
      </c>
      <c r="H474" s="59">
        <v>20.25</v>
      </c>
      <c r="I474" s="66">
        <v>22.67</v>
      </c>
      <c r="J474" s="59">
        <v>18.7</v>
      </c>
      <c r="K474" s="66">
        <v>0</v>
      </c>
      <c r="L474" s="59">
        <v>0</v>
      </c>
      <c r="M474" s="59">
        <f>L474+J474</f>
        <v>18.7</v>
      </c>
      <c r="N474" s="59">
        <f>TRUNC(J474*H474,2)</f>
        <v>378.67</v>
      </c>
      <c r="O474" s="59">
        <f>TRUNC(L474*H474,2)</f>
        <v>0</v>
      </c>
      <c r="P474" s="59">
        <f>TRUNC(((J474*H474)+(L474*H474)),2)</f>
        <v>378.67</v>
      </c>
      <c r="Q474" s="58">
        <f t="shared" si="102"/>
        <v>9.4695072601026916E-5</v>
      </c>
      <c r="S474" s="59">
        <v>22.67</v>
      </c>
      <c r="T474" s="59">
        <v>0</v>
      </c>
      <c r="U474" s="59">
        <v>22.67</v>
      </c>
      <c r="V474" s="59">
        <v>459.06</v>
      </c>
      <c r="W474" s="59">
        <v>0</v>
      </c>
      <c r="X474" s="59">
        <v>459.06</v>
      </c>
      <c r="Y474" s="91">
        <f t="shared" si="103"/>
        <v>-80.389999999999986</v>
      </c>
    </row>
    <row r="475" spans="1:25" s="50" customFormat="1" x14ac:dyDescent="0.25">
      <c r="A475" s="52" t="s">
        <v>2447</v>
      </c>
      <c r="B475" s="44" t="s">
        <v>3009</v>
      </c>
      <c r="C475" s="62"/>
      <c r="D475" s="62"/>
      <c r="E475" s="87" t="s">
        <v>557</v>
      </c>
      <c r="F475" s="62"/>
      <c r="G475" s="60"/>
      <c r="H475" s="60"/>
      <c r="I475" s="66"/>
      <c r="J475" s="60"/>
      <c r="K475" s="66"/>
      <c r="L475" s="60"/>
      <c r="M475" s="60"/>
      <c r="N475" s="60"/>
      <c r="O475" s="60"/>
      <c r="P475" s="61">
        <f>SUM(P476:P481)</f>
        <v>15300.929999999998</v>
      </c>
      <c r="Q475" s="57">
        <f t="shared" si="102"/>
        <v>3.826346626913224E-3</v>
      </c>
      <c r="S475" s="60"/>
      <c r="T475" s="60"/>
      <c r="U475" s="60"/>
      <c r="V475" s="60"/>
      <c r="W475" s="60"/>
      <c r="X475" s="61">
        <v>18560.7</v>
      </c>
      <c r="Y475" s="91">
        <f t="shared" si="103"/>
        <v>-3259.7700000000023</v>
      </c>
    </row>
    <row r="476" spans="1:25" s="50" customFormat="1" ht="24" x14ac:dyDescent="0.25">
      <c r="A476" s="52" t="s">
        <v>2448</v>
      </c>
      <c r="B476" s="3" t="s">
        <v>627</v>
      </c>
      <c r="C476" s="46">
        <v>101893</v>
      </c>
      <c r="D476" s="46" t="s">
        <v>103</v>
      </c>
      <c r="E476" s="48" t="s">
        <v>1733</v>
      </c>
      <c r="F476" s="46" t="s">
        <v>133</v>
      </c>
      <c r="G476" s="59">
        <v>2</v>
      </c>
      <c r="H476" s="59">
        <v>2</v>
      </c>
      <c r="I476" s="66">
        <v>7.54</v>
      </c>
      <c r="J476" s="59">
        <v>6.22</v>
      </c>
      <c r="K476" s="66">
        <v>73.5</v>
      </c>
      <c r="L476" s="59">
        <v>60.65</v>
      </c>
      <c r="M476" s="59">
        <f t="shared" ref="M476:M481" si="108">L476+J476</f>
        <v>66.87</v>
      </c>
      <c r="N476" s="59">
        <f t="shared" ref="N476:N481" si="109">TRUNC(J476*H476,2)</f>
        <v>12.44</v>
      </c>
      <c r="O476" s="59">
        <f t="shared" ref="O476:O481" si="110">TRUNC(L476*H476,2)</f>
        <v>121.3</v>
      </c>
      <c r="P476" s="59">
        <f t="shared" ref="P476:P481" si="111">TRUNC(((J476*H476)+(L476*H476)),2)</f>
        <v>133.74</v>
      </c>
      <c r="Q476" s="58">
        <f t="shared" si="102"/>
        <v>3.3444738188030051E-5</v>
      </c>
      <c r="S476" s="59">
        <v>7.54</v>
      </c>
      <c r="T476" s="59">
        <v>73.5</v>
      </c>
      <c r="U476" s="59">
        <v>81.040000000000006</v>
      </c>
      <c r="V476" s="59">
        <v>15.08</v>
      </c>
      <c r="W476" s="59">
        <v>147</v>
      </c>
      <c r="X476" s="59">
        <v>162.08000000000001</v>
      </c>
      <c r="Y476" s="91">
        <f t="shared" si="103"/>
        <v>-28.340000000000003</v>
      </c>
    </row>
    <row r="477" spans="1:25" s="50" customFormat="1" ht="24" x14ac:dyDescent="0.25">
      <c r="A477" s="52" t="s">
        <v>2449</v>
      </c>
      <c r="B477" s="48" t="s">
        <v>1734</v>
      </c>
      <c r="C477" s="47" t="s">
        <v>1735</v>
      </c>
      <c r="D477" s="47" t="s">
        <v>103</v>
      </c>
      <c r="E477" s="48" t="s">
        <v>1736</v>
      </c>
      <c r="F477" s="47" t="s">
        <v>289</v>
      </c>
      <c r="G477" s="59">
        <v>300</v>
      </c>
      <c r="H477" s="59">
        <v>300</v>
      </c>
      <c r="I477" s="66">
        <v>0.86</v>
      </c>
      <c r="J477" s="59">
        <v>0.7</v>
      </c>
      <c r="K477" s="66">
        <v>2.58</v>
      </c>
      <c r="L477" s="59">
        <v>2.12</v>
      </c>
      <c r="M477" s="59">
        <f t="shared" si="108"/>
        <v>2.8200000000000003</v>
      </c>
      <c r="N477" s="59">
        <f t="shared" si="109"/>
        <v>210</v>
      </c>
      <c r="O477" s="59">
        <f t="shared" si="110"/>
        <v>636</v>
      </c>
      <c r="P477" s="59">
        <f t="shared" si="111"/>
        <v>846</v>
      </c>
      <c r="Q477" s="58">
        <f t="shared" si="102"/>
        <v>2.1156160092024393E-4</v>
      </c>
      <c r="S477" s="59">
        <v>0.86</v>
      </c>
      <c r="T477" s="59">
        <v>2.58</v>
      </c>
      <c r="U477" s="59">
        <v>3.44</v>
      </c>
      <c r="V477" s="59">
        <v>258</v>
      </c>
      <c r="W477" s="59">
        <v>774</v>
      </c>
      <c r="X477" s="59">
        <v>1032</v>
      </c>
      <c r="Y477" s="91">
        <f t="shared" si="103"/>
        <v>-186</v>
      </c>
    </row>
    <row r="478" spans="1:25" s="50" customFormat="1" ht="24" x14ac:dyDescent="0.25">
      <c r="A478" s="52" t="s">
        <v>2450</v>
      </c>
      <c r="B478" s="48" t="s">
        <v>1737</v>
      </c>
      <c r="C478" s="47" t="s">
        <v>1738</v>
      </c>
      <c r="D478" s="47" t="s">
        <v>103</v>
      </c>
      <c r="E478" s="48" t="s">
        <v>1739</v>
      </c>
      <c r="F478" s="47" t="s">
        <v>289</v>
      </c>
      <c r="G478" s="59">
        <v>600</v>
      </c>
      <c r="H478" s="59">
        <v>600</v>
      </c>
      <c r="I478" s="66">
        <v>4.32</v>
      </c>
      <c r="J478" s="59">
        <v>3.56</v>
      </c>
      <c r="K478" s="66">
        <v>19.920000000000002</v>
      </c>
      <c r="L478" s="59">
        <v>16.43</v>
      </c>
      <c r="M478" s="59">
        <f t="shared" si="108"/>
        <v>19.989999999999998</v>
      </c>
      <c r="N478" s="59">
        <f t="shared" si="109"/>
        <v>2136</v>
      </c>
      <c r="O478" s="59">
        <f t="shared" si="110"/>
        <v>9858</v>
      </c>
      <c r="P478" s="59">
        <f t="shared" si="111"/>
        <v>11994</v>
      </c>
      <c r="Q478" s="58">
        <f t="shared" si="102"/>
        <v>2.9993733350323942E-3</v>
      </c>
      <c r="S478" s="59">
        <v>4.32</v>
      </c>
      <c r="T478" s="59">
        <v>19.920000000000002</v>
      </c>
      <c r="U478" s="59">
        <v>24.24</v>
      </c>
      <c r="V478" s="59">
        <v>2592</v>
      </c>
      <c r="W478" s="59">
        <v>11952</v>
      </c>
      <c r="X478" s="59">
        <v>14544</v>
      </c>
      <c r="Y478" s="91">
        <f t="shared" si="103"/>
        <v>-2550</v>
      </c>
    </row>
    <row r="479" spans="1:25" s="50" customFormat="1" ht="36" x14ac:dyDescent="0.25">
      <c r="A479" s="52" t="s">
        <v>2451</v>
      </c>
      <c r="B479" s="48" t="s">
        <v>1740</v>
      </c>
      <c r="C479" s="47" t="s">
        <v>1741</v>
      </c>
      <c r="D479" s="47" t="s">
        <v>103</v>
      </c>
      <c r="E479" s="48" t="s">
        <v>1742</v>
      </c>
      <c r="F479" s="47" t="s">
        <v>289</v>
      </c>
      <c r="G479" s="59">
        <v>150</v>
      </c>
      <c r="H479" s="59">
        <v>150</v>
      </c>
      <c r="I479" s="66">
        <v>4.25</v>
      </c>
      <c r="J479" s="59">
        <v>3.5</v>
      </c>
      <c r="K479" s="66">
        <v>12.72</v>
      </c>
      <c r="L479" s="59">
        <v>10.49</v>
      </c>
      <c r="M479" s="59">
        <f t="shared" si="108"/>
        <v>13.99</v>
      </c>
      <c r="N479" s="59">
        <f t="shared" si="109"/>
        <v>525</v>
      </c>
      <c r="O479" s="59">
        <f t="shared" si="110"/>
        <v>1573.5</v>
      </c>
      <c r="P479" s="59">
        <f t="shared" si="111"/>
        <v>2098.5</v>
      </c>
      <c r="Q479" s="58">
        <f t="shared" si="102"/>
        <v>5.2477780086422209E-4</v>
      </c>
      <c r="S479" s="59">
        <v>4.25</v>
      </c>
      <c r="T479" s="59">
        <v>12.72</v>
      </c>
      <c r="U479" s="59">
        <v>16.97</v>
      </c>
      <c r="V479" s="59">
        <v>637.5</v>
      </c>
      <c r="W479" s="59">
        <v>1908</v>
      </c>
      <c r="X479" s="59">
        <v>2545.5</v>
      </c>
      <c r="Y479" s="91">
        <f t="shared" si="103"/>
        <v>-447</v>
      </c>
    </row>
    <row r="480" spans="1:25" s="50" customFormat="1" ht="24" x14ac:dyDescent="0.25">
      <c r="A480" s="52" t="s">
        <v>2452</v>
      </c>
      <c r="B480" s="3" t="s">
        <v>628</v>
      </c>
      <c r="C480" s="46">
        <v>96985</v>
      </c>
      <c r="D480" s="46" t="s">
        <v>103</v>
      </c>
      <c r="E480" s="48" t="s">
        <v>1712</v>
      </c>
      <c r="F480" s="46" t="s">
        <v>133</v>
      </c>
      <c r="G480" s="59">
        <v>1</v>
      </c>
      <c r="H480" s="59">
        <v>1</v>
      </c>
      <c r="I480" s="66">
        <v>9.6</v>
      </c>
      <c r="J480" s="59">
        <v>7.92</v>
      </c>
      <c r="K480" s="66">
        <v>76.900000000000006</v>
      </c>
      <c r="L480" s="59">
        <v>63.46</v>
      </c>
      <c r="M480" s="59">
        <f t="shared" si="108"/>
        <v>71.38</v>
      </c>
      <c r="N480" s="59">
        <f t="shared" si="109"/>
        <v>7.92</v>
      </c>
      <c r="O480" s="59">
        <f t="shared" si="110"/>
        <v>63.46</v>
      </c>
      <c r="P480" s="59">
        <f t="shared" si="111"/>
        <v>71.38</v>
      </c>
      <c r="Q480" s="58">
        <f t="shared" si="102"/>
        <v>1.7850197486627671E-5</v>
      </c>
      <c r="S480" s="59">
        <v>9.6</v>
      </c>
      <c r="T480" s="59">
        <v>76.900000000000006</v>
      </c>
      <c r="U480" s="59">
        <v>86.5</v>
      </c>
      <c r="V480" s="59">
        <v>9.6</v>
      </c>
      <c r="W480" s="59">
        <v>76.900000000000006</v>
      </c>
      <c r="X480" s="59">
        <v>86.5</v>
      </c>
      <c r="Y480" s="91">
        <f t="shared" si="103"/>
        <v>-15.120000000000005</v>
      </c>
    </row>
    <row r="481" spans="1:25" s="50" customFormat="1" x14ac:dyDescent="0.25">
      <c r="A481" s="52" t="s">
        <v>2453</v>
      </c>
      <c r="B481" s="3" t="s">
        <v>629</v>
      </c>
      <c r="C481" s="46">
        <v>70648</v>
      </c>
      <c r="D481" s="47" t="s">
        <v>1490</v>
      </c>
      <c r="E481" s="48" t="s">
        <v>630</v>
      </c>
      <c r="F481" s="46" t="s">
        <v>106</v>
      </c>
      <c r="G481" s="59">
        <v>1</v>
      </c>
      <c r="H481" s="59">
        <v>1</v>
      </c>
      <c r="I481" s="66">
        <v>74.72</v>
      </c>
      <c r="J481" s="59">
        <v>61.66</v>
      </c>
      <c r="K481" s="66">
        <v>115.9</v>
      </c>
      <c r="L481" s="59">
        <v>95.65</v>
      </c>
      <c r="M481" s="59">
        <f t="shared" si="108"/>
        <v>157.31</v>
      </c>
      <c r="N481" s="59">
        <f t="shared" si="109"/>
        <v>61.66</v>
      </c>
      <c r="O481" s="59">
        <f t="shared" si="110"/>
        <v>95.65</v>
      </c>
      <c r="P481" s="59">
        <f t="shared" si="111"/>
        <v>157.31</v>
      </c>
      <c r="Q481" s="58">
        <f t="shared" si="102"/>
        <v>3.9338954421706349E-5</v>
      </c>
      <c r="S481" s="59">
        <v>74.72</v>
      </c>
      <c r="T481" s="59">
        <v>115.9</v>
      </c>
      <c r="U481" s="59">
        <v>190.62</v>
      </c>
      <c r="V481" s="59">
        <v>74.72</v>
      </c>
      <c r="W481" s="59">
        <v>115.9</v>
      </c>
      <c r="X481" s="59">
        <v>190.62</v>
      </c>
      <c r="Y481" s="91">
        <f t="shared" si="103"/>
        <v>-33.31</v>
      </c>
    </row>
    <row r="482" spans="1:25" s="50" customFormat="1" x14ac:dyDescent="0.25">
      <c r="A482" s="52" t="s">
        <v>2454</v>
      </c>
      <c r="B482" s="44">
        <v>10</v>
      </c>
      <c r="C482" s="62"/>
      <c r="D482" s="62"/>
      <c r="E482" s="87" t="s">
        <v>29</v>
      </c>
      <c r="F482" s="62"/>
      <c r="G482" s="60"/>
      <c r="H482" s="60"/>
      <c r="I482" s="66"/>
      <c r="J482" s="60"/>
      <c r="K482" s="66"/>
      <c r="L482" s="60"/>
      <c r="M482" s="60"/>
      <c r="N482" s="60"/>
      <c r="O482" s="60"/>
      <c r="P482" s="61">
        <f>P483+P486</f>
        <v>76885.670000000013</v>
      </c>
      <c r="Q482" s="57">
        <f t="shared" si="102"/>
        <v>1.922701587828082E-2</v>
      </c>
      <c r="S482" s="60"/>
      <c r="T482" s="60"/>
      <c r="U482" s="60"/>
      <c r="V482" s="60"/>
      <c r="W482" s="60"/>
      <c r="X482" s="61">
        <v>93189.67</v>
      </c>
      <c r="Y482" s="91">
        <f t="shared" si="103"/>
        <v>-16303.999999999985</v>
      </c>
    </row>
    <row r="483" spans="1:25" s="50" customFormat="1" x14ac:dyDescent="0.25">
      <c r="A483" s="52" t="s">
        <v>2455</v>
      </c>
      <c r="B483" s="44" t="s">
        <v>3010</v>
      </c>
      <c r="C483" s="62"/>
      <c r="D483" s="62"/>
      <c r="E483" s="87" t="s">
        <v>624</v>
      </c>
      <c r="F483" s="62"/>
      <c r="G483" s="60"/>
      <c r="H483" s="60"/>
      <c r="I483" s="66"/>
      <c r="J483" s="60"/>
      <c r="K483" s="66"/>
      <c r="L483" s="60"/>
      <c r="M483" s="60"/>
      <c r="N483" s="60"/>
      <c r="O483" s="60"/>
      <c r="P483" s="61">
        <f>SUM(P484:P485)</f>
        <v>6606.32</v>
      </c>
      <c r="Q483" s="57">
        <f t="shared" si="102"/>
        <v>1.652061034741638E-3</v>
      </c>
      <c r="S483" s="60"/>
      <c r="T483" s="60"/>
      <c r="U483" s="60"/>
      <c r="V483" s="60"/>
      <c r="W483" s="60"/>
      <c r="X483" s="61">
        <v>8006.39</v>
      </c>
      <c r="Y483" s="91">
        <f t="shared" si="103"/>
        <v>-1400.0700000000006</v>
      </c>
    </row>
    <row r="484" spans="1:25" s="50" customFormat="1" x14ac:dyDescent="0.25">
      <c r="A484" s="52" t="s">
        <v>2456</v>
      </c>
      <c r="B484" s="3" t="s">
        <v>631</v>
      </c>
      <c r="C484" s="46">
        <v>40101</v>
      </c>
      <c r="D484" s="47" t="s">
        <v>1490</v>
      </c>
      <c r="E484" s="48" t="s">
        <v>150</v>
      </c>
      <c r="F484" s="46" t="s">
        <v>7</v>
      </c>
      <c r="G484" s="59">
        <v>140.71</v>
      </c>
      <c r="H484" s="59">
        <v>140.71</v>
      </c>
      <c r="I484" s="66">
        <v>34.229999999999997</v>
      </c>
      <c r="J484" s="59">
        <v>28.25</v>
      </c>
      <c r="K484" s="66">
        <v>0</v>
      </c>
      <c r="L484" s="59">
        <v>0</v>
      </c>
      <c r="M484" s="59">
        <f>L484+J484</f>
        <v>28.25</v>
      </c>
      <c r="N484" s="59">
        <f>TRUNC(J484*H484,2)</f>
        <v>3975.05</v>
      </c>
      <c r="O484" s="59">
        <f>TRUNC(L484*H484,2)</f>
        <v>0</v>
      </c>
      <c r="P484" s="59">
        <f>TRUNC(((J484*H484)+(L484*H484)),2)</f>
        <v>3975.05</v>
      </c>
      <c r="Q484" s="58">
        <f t="shared" si="102"/>
        <v>9.9405194058867089E-4</v>
      </c>
      <c r="S484" s="59">
        <v>34.229999999999997</v>
      </c>
      <c r="T484" s="59">
        <v>0</v>
      </c>
      <c r="U484" s="59">
        <v>34.229999999999997</v>
      </c>
      <c r="V484" s="59">
        <v>4816.5</v>
      </c>
      <c r="W484" s="59">
        <v>0</v>
      </c>
      <c r="X484" s="59">
        <v>4816.5</v>
      </c>
      <c r="Y484" s="91">
        <f t="shared" si="103"/>
        <v>-841.44999999999982</v>
      </c>
    </row>
    <row r="485" spans="1:25" s="50" customFormat="1" x14ac:dyDescent="0.25">
      <c r="A485" s="52" t="s">
        <v>2457</v>
      </c>
      <c r="B485" s="3" t="s">
        <v>632</v>
      </c>
      <c r="C485" s="46">
        <v>40902</v>
      </c>
      <c r="D485" s="47" t="s">
        <v>1490</v>
      </c>
      <c r="E485" s="48" t="s">
        <v>359</v>
      </c>
      <c r="F485" s="46" t="s">
        <v>7</v>
      </c>
      <c r="G485" s="59">
        <v>140.71</v>
      </c>
      <c r="H485" s="59">
        <v>140.71</v>
      </c>
      <c r="I485" s="66">
        <v>22.67</v>
      </c>
      <c r="J485" s="59">
        <v>18.7</v>
      </c>
      <c r="K485" s="66">
        <v>0</v>
      </c>
      <c r="L485" s="59">
        <v>0</v>
      </c>
      <c r="M485" s="59">
        <f>L485+J485</f>
        <v>18.7</v>
      </c>
      <c r="N485" s="59">
        <f>TRUNC(J485*H485,2)</f>
        <v>2631.27</v>
      </c>
      <c r="O485" s="59">
        <f>TRUNC(L485*H485,2)</f>
        <v>0</v>
      </c>
      <c r="P485" s="59">
        <f>TRUNC(((J485*H485)+(L485*H485)),2)</f>
        <v>2631.27</v>
      </c>
      <c r="Q485" s="58">
        <f t="shared" si="102"/>
        <v>6.580090941529672E-4</v>
      </c>
      <c r="S485" s="59">
        <v>22.67</v>
      </c>
      <c r="T485" s="59">
        <v>0</v>
      </c>
      <c r="U485" s="59">
        <v>22.67</v>
      </c>
      <c r="V485" s="59">
        <v>3189.89</v>
      </c>
      <c r="W485" s="59">
        <v>0</v>
      </c>
      <c r="X485" s="59">
        <v>3189.89</v>
      </c>
      <c r="Y485" s="91">
        <f t="shared" si="103"/>
        <v>-558.61999999999989</v>
      </c>
    </row>
    <row r="486" spans="1:25" s="50" customFormat="1" x14ac:dyDescent="0.25">
      <c r="A486" s="52" t="s">
        <v>2458</v>
      </c>
      <c r="B486" s="44" t="s">
        <v>3011</v>
      </c>
      <c r="C486" s="62"/>
      <c r="D486" s="62"/>
      <c r="E486" s="87" t="s">
        <v>557</v>
      </c>
      <c r="F486" s="62"/>
      <c r="G486" s="60"/>
      <c r="H486" s="60"/>
      <c r="I486" s="66"/>
      <c r="J486" s="60"/>
      <c r="K486" s="66"/>
      <c r="L486" s="60"/>
      <c r="M486" s="60"/>
      <c r="N486" s="60"/>
      <c r="O486" s="60"/>
      <c r="P486" s="61">
        <f>SUM(P487:P499)</f>
        <v>70279.350000000006</v>
      </c>
      <c r="Q486" s="57">
        <f t="shared" si="102"/>
        <v>1.757495484353918E-2</v>
      </c>
      <c r="S486" s="60"/>
      <c r="T486" s="60"/>
      <c r="U486" s="60"/>
      <c r="V486" s="60"/>
      <c r="W486" s="60"/>
      <c r="X486" s="61">
        <v>85183.28</v>
      </c>
      <c r="Y486" s="91">
        <f t="shared" si="103"/>
        <v>-14903.929999999993</v>
      </c>
    </row>
    <row r="487" spans="1:25" s="50" customFormat="1" ht="24" x14ac:dyDescent="0.25">
      <c r="A487" s="52" t="s">
        <v>2459</v>
      </c>
      <c r="B487" s="3" t="s">
        <v>633</v>
      </c>
      <c r="C487" s="46">
        <v>98463</v>
      </c>
      <c r="D487" s="46" t="s">
        <v>103</v>
      </c>
      <c r="E487" s="48" t="s">
        <v>1743</v>
      </c>
      <c r="F487" s="46" t="s">
        <v>133</v>
      </c>
      <c r="G487" s="59">
        <v>15</v>
      </c>
      <c r="H487" s="59">
        <v>15</v>
      </c>
      <c r="I487" s="66">
        <v>12.01</v>
      </c>
      <c r="J487" s="59">
        <v>9.91</v>
      </c>
      <c r="K487" s="66">
        <v>12.12</v>
      </c>
      <c r="L487" s="59">
        <v>10</v>
      </c>
      <c r="M487" s="59">
        <f t="shared" ref="M487:M499" si="112">L487+J487</f>
        <v>19.91</v>
      </c>
      <c r="N487" s="59">
        <f t="shared" ref="N487:N499" si="113">TRUNC(J487*H487,2)</f>
        <v>148.65</v>
      </c>
      <c r="O487" s="59">
        <f t="shared" ref="O487:O499" si="114">TRUNC(L487*H487,2)</f>
        <v>150</v>
      </c>
      <c r="P487" s="59">
        <f t="shared" ref="P487:P499" si="115">TRUNC(((J487*H487)+(L487*H487)),2)</f>
        <v>298.64999999999998</v>
      </c>
      <c r="Q487" s="58">
        <f t="shared" si="102"/>
        <v>7.468424599861802E-5</v>
      </c>
      <c r="S487" s="59">
        <v>12.01</v>
      </c>
      <c r="T487" s="59">
        <v>12.12</v>
      </c>
      <c r="U487" s="59">
        <v>24.13</v>
      </c>
      <c r="V487" s="59">
        <v>180.15</v>
      </c>
      <c r="W487" s="59">
        <v>181.8</v>
      </c>
      <c r="X487" s="59">
        <v>361.95</v>
      </c>
      <c r="Y487" s="91">
        <f t="shared" si="103"/>
        <v>-63.300000000000011</v>
      </c>
    </row>
    <row r="488" spans="1:25" s="50" customFormat="1" ht="24" x14ac:dyDescent="0.25">
      <c r="A488" s="52" t="s">
        <v>2460</v>
      </c>
      <c r="B488" s="3" t="s">
        <v>634</v>
      </c>
      <c r="C488" s="46" t="s">
        <v>635</v>
      </c>
      <c r="D488" s="46" t="s">
        <v>70</v>
      </c>
      <c r="E488" s="48" t="s">
        <v>1744</v>
      </c>
      <c r="F488" s="46" t="s">
        <v>133</v>
      </c>
      <c r="G488" s="59">
        <v>264</v>
      </c>
      <c r="H488" s="59">
        <v>264</v>
      </c>
      <c r="I488" s="66">
        <v>0.86</v>
      </c>
      <c r="J488" s="59">
        <v>0.7</v>
      </c>
      <c r="K488" s="66">
        <v>1.59</v>
      </c>
      <c r="L488" s="59">
        <v>1.31</v>
      </c>
      <c r="M488" s="59">
        <f t="shared" si="112"/>
        <v>2.0099999999999998</v>
      </c>
      <c r="N488" s="59">
        <f t="shared" si="113"/>
        <v>184.8</v>
      </c>
      <c r="O488" s="59">
        <f t="shared" si="114"/>
        <v>345.84</v>
      </c>
      <c r="P488" s="59">
        <f t="shared" si="115"/>
        <v>530.64</v>
      </c>
      <c r="Q488" s="58">
        <f t="shared" si="102"/>
        <v>1.3269863819422958E-4</v>
      </c>
      <c r="S488" s="59">
        <v>0.86</v>
      </c>
      <c r="T488" s="59">
        <v>1.59</v>
      </c>
      <c r="U488" s="59">
        <v>2.4500000000000002</v>
      </c>
      <c r="V488" s="59">
        <v>227.04</v>
      </c>
      <c r="W488" s="59">
        <v>419.76</v>
      </c>
      <c r="X488" s="59">
        <v>646.79999999999995</v>
      </c>
      <c r="Y488" s="91">
        <f t="shared" si="103"/>
        <v>-116.15999999999997</v>
      </c>
    </row>
    <row r="489" spans="1:25" s="50" customFormat="1" x14ac:dyDescent="0.25">
      <c r="A489" s="52" t="s">
        <v>2461</v>
      </c>
      <c r="B489" s="3" t="s">
        <v>636</v>
      </c>
      <c r="C489" s="46">
        <v>71035</v>
      </c>
      <c r="D489" s="47" t="s">
        <v>1490</v>
      </c>
      <c r="E489" s="48" t="s">
        <v>637</v>
      </c>
      <c r="F489" s="46" t="s">
        <v>106</v>
      </c>
      <c r="G489" s="59">
        <v>107</v>
      </c>
      <c r="H489" s="59">
        <v>107</v>
      </c>
      <c r="I489" s="66">
        <v>11.2</v>
      </c>
      <c r="J489" s="59">
        <v>9.24</v>
      </c>
      <c r="K489" s="66">
        <v>10.57</v>
      </c>
      <c r="L489" s="59">
        <v>8.7200000000000006</v>
      </c>
      <c r="M489" s="59">
        <f t="shared" si="112"/>
        <v>17.96</v>
      </c>
      <c r="N489" s="59">
        <f t="shared" si="113"/>
        <v>988.68</v>
      </c>
      <c r="O489" s="59">
        <f t="shared" si="114"/>
        <v>933.04</v>
      </c>
      <c r="P489" s="59">
        <f t="shared" si="115"/>
        <v>1921.72</v>
      </c>
      <c r="Q489" s="58">
        <f t="shared" si="102"/>
        <v>4.8056992874757822E-4</v>
      </c>
      <c r="S489" s="59">
        <v>11.2</v>
      </c>
      <c r="T489" s="59">
        <v>10.57</v>
      </c>
      <c r="U489" s="59">
        <v>21.77</v>
      </c>
      <c r="V489" s="59">
        <v>1198.4000000000001</v>
      </c>
      <c r="W489" s="59">
        <v>1130.99</v>
      </c>
      <c r="X489" s="59">
        <v>2329.39</v>
      </c>
      <c r="Y489" s="91">
        <f t="shared" si="103"/>
        <v>-407.66999999999985</v>
      </c>
    </row>
    <row r="490" spans="1:25" s="50" customFormat="1" x14ac:dyDescent="0.25">
      <c r="A490" s="52" t="s">
        <v>2462</v>
      </c>
      <c r="B490" s="3" t="s">
        <v>638</v>
      </c>
      <c r="C490" s="46">
        <v>70543</v>
      </c>
      <c r="D490" s="47" t="s">
        <v>1490</v>
      </c>
      <c r="E490" s="48" t="s">
        <v>639</v>
      </c>
      <c r="F490" s="46" t="s">
        <v>289</v>
      </c>
      <c r="G490" s="59">
        <v>544</v>
      </c>
      <c r="H490" s="59">
        <v>544</v>
      </c>
      <c r="I490" s="66">
        <v>5.96</v>
      </c>
      <c r="J490" s="59">
        <v>4.91</v>
      </c>
      <c r="K490" s="66">
        <v>32.92</v>
      </c>
      <c r="L490" s="59">
        <v>27.16</v>
      </c>
      <c r="M490" s="59">
        <f t="shared" si="112"/>
        <v>32.07</v>
      </c>
      <c r="N490" s="59">
        <f t="shared" si="113"/>
        <v>2671.04</v>
      </c>
      <c r="O490" s="59">
        <f t="shared" si="114"/>
        <v>14775.04</v>
      </c>
      <c r="P490" s="59">
        <f t="shared" si="115"/>
        <v>17446.080000000002</v>
      </c>
      <c r="Q490" s="58">
        <f t="shared" si="102"/>
        <v>4.3627903245657797E-3</v>
      </c>
      <c r="S490" s="59">
        <v>5.96</v>
      </c>
      <c r="T490" s="59">
        <v>32.92</v>
      </c>
      <c r="U490" s="59">
        <v>38.880000000000003</v>
      </c>
      <c r="V490" s="59">
        <v>3242.24</v>
      </c>
      <c r="W490" s="59">
        <v>17908.48</v>
      </c>
      <c r="X490" s="59">
        <v>21150.720000000001</v>
      </c>
      <c r="Y490" s="91">
        <f t="shared" si="103"/>
        <v>-3704.6399999999994</v>
      </c>
    </row>
    <row r="491" spans="1:25" s="50" customFormat="1" x14ac:dyDescent="0.25">
      <c r="A491" s="52" t="s">
        <v>2463</v>
      </c>
      <c r="B491" s="3" t="s">
        <v>640</v>
      </c>
      <c r="C491" s="46">
        <v>70544</v>
      </c>
      <c r="D491" s="47" t="s">
        <v>1490</v>
      </c>
      <c r="E491" s="48" t="s">
        <v>641</v>
      </c>
      <c r="F491" s="46" t="s">
        <v>289</v>
      </c>
      <c r="G491" s="59">
        <v>687.74</v>
      </c>
      <c r="H491" s="59">
        <v>687.74</v>
      </c>
      <c r="I491" s="66">
        <v>6.35</v>
      </c>
      <c r="J491" s="59">
        <v>5.24</v>
      </c>
      <c r="K491" s="66">
        <v>45.14</v>
      </c>
      <c r="L491" s="59">
        <v>37.25</v>
      </c>
      <c r="M491" s="59">
        <f t="shared" si="112"/>
        <v>42.49</v>
      </c>
      <c r="N491" s="59">
        <f t="shared" si="113"/>
        <v>3603.75</v>
      </c>
      <c r="O491" s="59">
        <f t="shared" si="114"/>
        <v>25618.31</v>
      </c>
      <c r="P491" s="59">
        <f t="shared" si="115"/>
        <v>29222.07</v>
      </c>
      <c r="Q491" s="58">
        <f t="shared" si="102"/>
        <v>7.3076452853468466E-3</v>
      </c>
      <c r="S491" s="59">
        <v>6.35</v>
      </c>
      <c r="T491" s="59">
        <v>45.14</v>
      </c>
      <c r="U491" s="59">
        <v>51.49</v>
      </c>
      <c r="V491" s="59">
        <v>4367.1400000000003</v>
      </c>
      <c r="W491" s="59">
        <v>31044.59</v>
      </c>
      <c r="X491" s="59">
        <v>35411.730000000003</v>
      </c>
      <c r="Y491" s="91">
        <f t="shared" si="103"/>
        <v>-6189.6600000000035</v>
      </c>
    </row>
    <row r="492" spans="1:25" s="50" customFormat="1" ht="36" x14ac:dyDescent="0.25">
      <c r="A492" s="52" t="s">
        <v>2464</v>
      </c>
      <c r="B492" s="48" t="s">
        <v>1745</v>
      </c>
      <c r="C492" s="47" t="s">
        <v>1746</v>
      </c>
      <c r="D492" s="47" t="s">
        <v>103</v>
      </c>
      <c r="E492" s="48" t="s">
        <v>1747</v>
      </c>
      <c r="F492" s="47" t="s">
        <v>289</v>
      </c>
      <c r="G492" s="59">
        <v>198</v>
      </c>
      <c r="H492" s="59">
        <v>198</v>
      </c>
      <c r="I492" s="66">
        <v>6.71</v>
      </c>
      <c r="J492" s="59">
        <v>5.53</v>
      </c>
      <c r="K492" s="66">
        <v>6.73</v>
      </c>
      <c r="L492" s="59">
        <v>5.55</v>
      </c>
      <c r="M492" s="59">
        <f t="shared" si="112"/>
        <v>11.08</v>
      </c>
      <c r="N492" s="59">
        <f t="shared" si="113"/>
        <v>1094.94</v>
      </c>
      <c r="O492" s="59">
        <f t="shared" si="114"/>
        <v>1098.9000000000001</v>
      </c>
      <c r="P492" s="59">
        <f t="shared" si="115"/>
        <v>2193.84</v>
      </c>
      <c r="Q492" s="58">
        <f t="shared" si="102"/>
        <v>5.4861974298211341E-4</v>
      </c>
      <c r="S492" s="59">
        <v>6.71</v>
      </c>
      <c r="T492" s="59">
        <v>6.73</v>
      </c>
      <c r="U492" s="59">
        <v>13.44</v>
      </c>
      <c r="V492" s="59">
        <v>1328.58</v>
      </c>
      <c r="W492" s="59">
        <v>1332.54</v>
      </c>
      <c r="X492" s="59">
        <v>2661.12</v>
      </c>
      <c r="Y492" s="91">
        <f t="shared" si="103"/>
        <v>-467.27999999999975</v>
      </c>
    </row>
    <row r="493" spans="1:25" s="50" customFormat="1" ht="36" x14ac:dyDescent="0.25">
      <c r="A493" s="52" t="s">
        <v>2465</v>
      </c>
      <c r="B493" s="48" t="s">
        <v>1748</v>
      </c>
      <c r="C493" s="47" t="s">
        <v>1749</v>
      </c>
      <c r="D493" s="47" t="s">
        <v>103</v>
      </c>
      <c r="E493" s="48" t="s">
        <v>1750</v>
      </c>
      <c r="F493" s="47" t="s">
        <v>133</v>
      </c>
      <c r="G493" s="59">
        <v>60</v>
      </c>
      <c r="H493" s="59">
        <v>60</v>
      </c>
      <c r="I493" s="66">
        <v>10.36</v>
      </c>
      <c r="J493" s="59">
        <v>8.5500000000000007</v>
      </c>
      <c r="K493" s="66">
        <v>14.1</v>
      </c>
      <c r="L493" s="59">
        <v>11.63</v>
      </c>
      <c r="M493" s="59">
        <f t="shared" si="112"/>
        <v>20.18</v>
      </c>
      <c r="N493" s="59">
        <f t="shared" si="113"/>
        <v>513</v>
      </c>
      <c r="O493" s="59">
        <f t="shared" si="114"/>
        <v>697.8</v>
      </c>
      <c r="P493" s="59">
        <f t="shared" si="115"/>
        <v>1210.8</v>
      </c>
      <c r="Q493" s="58">
        <f t="shared" si="102"/>
        <v>3.0278816358656185E-4</v>
      </c>
      <c r="S493" s="59">
        <v>10.36</v>
      </c>
      <c r="T493" s="59">
        <v>14.1</v>
      </c>
      <c r="U493" s="59">
        <v>24.46</v>
      </c>
      <c r="V493" s="59">
        <v>621.6</v>
      </c>
      <c r="W493" s="59">
        <v>846</v>
      </c>
      <c r="X493" s="59">
        <v>1467.6</v>
      </c>
      <c r="Y493" s="91">
        <f t="shared" si="103"/>
        <v>-256.79999999999995</v>
      </c>
    </row>
    <row r="494" spans="1:25" s="50" customFormat="1" x14ac:dyDescent="0.25">
      <c r="A494" s="52" t="s">
        <v>2466</v>
      </c>
      <c r="B494" s="3" t="s">
        <v>642</v>
      </c>
      <c r="C494" s="46" t="s">
        <v>643</v>
      </c>
      <c r="D494" s="46" t="s">
        <v>70</v>
      </c>
      <c r="E494" s="48" t="s">
        <v>644</v>
      </c>
      <c r="F494" s="46" t="s">
        <v>133</v>
      </c>
      <c r="G494" s="59">
        <v>60</v>
      </c>
      <c r="H494" s="59">
        <v>60</v>
      </c>
      <c r="I494" s="66">
        <v>11.2</v>
      </c>
      <c r="J494" s="59">
        <v>9.24</v>
      </c>
      <c r="K494" s="66">
        <v>52.79</v>
      </c>
      <c r="L494" s="59">
        <v>43.56</v>
      </c>
      <c r="M494" s="59">
        <f t="shared" si="112"/>
        <v>52.800000000000004</v>
      </c>
      <c r="N494" s="59">
        <f t="shared" si="113"/>
        <v>554.4</v>
      </c>
      <c r="O494" s="59">
        <f t="shared" si="114"/>
        <v>2613.6</v>
      </c>
      <c r="P494" s="59">
        <f t="shared" si="115"/>
        <v>3168</v>
      </c>
      <c r="Q494" s="58">
        <f t="shared" si="102"/>
        <v>7.9223067578644535E-4</v>
      </c>
      <c r="S494" s="59">
        <v>11.2</v>
      </c>
      <c r="T494" s="59">
        <v>52.79</v>
      </c>
      <c r="U494" s="59">
        <v>63.99</v>
      </c>
      <c r="V494" s="59">
        <v>672</v>
      </c>
      <c r="W494" s="59">
        <v>3167.4</v>
      </c>
      <c r="X494" s="59">
        <v>3839.4</v>
      </c>
      <c r="Y494" s="91">
        <f t="shared" si="103"/>
        <v>-671.40000000000009</v>
      </c>
    </row>
    <row r="495" spans="1:25" s="50" customFormat="1" x14ac:dyDescent="0.25">
      <c r="A495" s="52" t="s">
        <v>2467</v>
      </c>
      <c r="B495" s="3" t="s">
        <v>645</v>
      </c>
      <c r="C495" s="46" t="s">
        <v>646</v>
      </c>
      <c r="D495" s="46" t="s">
        <v>70</v>
      </c>
      <c r="E495" s="48" t="s">
        <v>647</v>
      </c>
      <c r="F495" s="46" t="s">
        <v>133</v>
      </c>
      <c r="G495" s="59">
        <v>60</v>
      </c>
      <c r="H495" s="59">
        <v>60</v>
      </c>
      <c r="I495" s="66">
        <v>1.1100000000000001</v>
      </c>
      <c r="J495" s="59">
        <v>0.91</v>
      </c>
      <c r="K495" s="66">
        <v>169.37</v>
      </c>
      <c r="L495" s="59">
        <v>139.78</v>
      </c>
      <c r="M495" s="59">
        <f t="shared" si="112"/>
        <v>140.69</v>
      </c>
      <c r="N495" s="59">
        <f t="shared" si="113"/>
        <v>54.6</v>
      </c>
      <c r="O495" s="59">
        <f t="shared" si="114"/>
        <v>8386.7999999999993</v>
      </c>
      <c r="P495" s="59">
        <f t="shared" si="115"/>
        <v>8441.4</v>
      </c>
      <c r="Q495" s="58">
        <f t="shared" si="102"/>
        <v>2.1109646548559658E-3</v>
      </c>
      <c r="S495" s="59">
        <v>1.1100000000000001</v>
      </c>
      <c r="T495" s="59">
        <v>169.37</v>
      </c>
      <c r="U495" s="59">
        <v>170.48</v>
      </c>
      <c r="V495" s="59">
        <v>66.599999999999994</v>
      </c>
      <c r="W495" s="59">
        <v>10162.200000000001</v>
      </c>
      <c r="X495" s="59">
        <v>10228.799999999999</v>
      </c>
      <c r="Y495" s="91">
        <f t="shared" si="103"/>
        <v>-1787.3999999999996</v>
      </c>
    </row>
    <row r="496" spans="1:25" s="50" customFormat="1" ht="24" x14ac:dyDescent="0.25">
      <c r="A496" s="52" t="s">
        <v>2468</v>
      </c>
      <c r="B496" s="3" t="s">
        <v>648</v>
      </c>
      <c r="C496" s="46" t="s">
        <v>649</v>
      </c>
      <c r="D496" s="46" t="s">
        <v>70</v>
      </c>
      <c r="E496" s="48" t="s">
        <v>1751</v>
      </c>
      <c r="F496" s="46" t="s">
        <v>133</v>
      </c>
      <c r="G496" s="59">
        <v>2</v>
      </c>
      <c r="H496" s="59">
        <v>2</v>
      </c>
      <c r="I496" s="66">
        <v>74.72</v>
      </c>
      <c r="J496" s="59">
        <v>61.66</v>
      </c>
      <c r="K496" s="66">
        <v>673.22</v>
      </c>
      <c r="L496" s="59">
        <v>555.6</v>
      </c>
      <c r="M496" s="59">
        <f t="shared" si="112"/>
        <v>617.26</v>
      </c>
      <c r="N496" s="59">
        <f t="shared" si="113"/>
        <v>123.32</v>
      </c>
      <c r="O496" s="59">
        <f t="shared" si="114"/>
        <v>1111.2</v>
      </c>
      <c r="P496" s="59">
        <f t="shared" si="115"/>
        <v>1234.52</v>
      </c>
      <c r="Q496" s="58">
        <f t="shared" si="102"/>
        <v>3.0871989074238713E-4</v>
      </c>
      <c r="S496" s="59">
        <v>74.72</v>
      </c>
      <c r="T496" s="59">
        <v>673.22</v>
      </c>
      <c r="U496" s="59">
        <v>747.94</v>
      </c>
      <c r="V496" s="59">
        <v>149.44</v>
      </c>
      <c r="W496" s="59">
        <v>1346.44</v>
      </c>
      <c r="X496" s="59">
        <v>1495.88</v>
      </c>
      <c r="Y496" s="91">
        <f t="shared" si="103"/>
        <v>-261.36000000000013</v>
      </c>
    </row>
    <row r="497" spans="1:25" s="50" customFormat="1" ht="24" x14ac:dyDescent="0.25">
      <c r="A497" s="52" t="s">
        <v>2469</v>
      </c>
      <c r="B497" s="3" t="s">
        <v>650</v>
      </c>
      <c r="C497" s="46">
        <v>96985</v>
      </c>
      <c r="D497" s="46" t="s">
        <v>103</v>
      </c>
      <c r="E497" s="48" t="s">
        <v>1712</v>
      </c>
      <c r="F497" s="46" t="s">
        <v>133</v>
      </c>
      <c r="G497" s="59">
        <v>60</v>
      </c>
      <c r="H497" s="59">
        <v>60</v>
      </c>
      <c r="I497" s="66">
        <v>9.6</v>
      </c>
      <c r="J497" s="59">
        <v>7.92</v>
      </c>
      <c r="K497" s="66">
        <v>76.900000000000006</v>
      </c>
      <c r="L497" s="59">
        <v>63.46</v>
      </c>
      <c r="M497" s="59">
        <f t="shared" si="112"/>
        <v>71.38</v>
      </c>
      <c r="N497" s="59">
        <f t="shared" si="113"/>
        <v>475.2</v>
      </c>
      <c r="O497" s="59">
        <f t="shared" si="114"/>
        <v>3807.6</v>
      </c>
      <c r="P497" s="59">
        <f t="shared" si="115"/>
        <v>4282.8</v>
      </c>
      <c r="Q497" s="58">
        <f t="shared" si="102"/>
        <v>1.0710118491976605E-3</v>
      </c>
      <c r="S497" s="59">
        <v>9.6</v>
      </c>
      <c r="T497" s="59">
        <v>76.900000000000006</v>
      </c>
      <c r="U497" s="59">
        <v>86.5</v>
      </c>
      <c r="V497" s="59">
        <v>576</v>
      </c>
      <c r="W497" s="59">
        <v>4614</v>
      </c>
      <c r="X497" s="59">
        <v>5190</v>
      </c>
      <c r="Y497" s="91">
        <f t="shared" si="103"/>
        <v>-907.19999999999982</v>
      </c>
    </row>
    <row r="498" spans="1:25" s="50" customFormat="1" x14ac:dyDescent="0.25">
      <c r="A498" s="52" t="s">
        <v>2470</v>
      </c>
      <c r="B498" s="3" t="s">
        <v>651</v>
      </c>
      <c r="C498" s="46">
        <v>71831</v>
      </c>
      <c r="D498" s="47" t="s">
        <v>1490</v>
      </c>
      <c r="E498" s="48" t="s">
        <v>652</v>
      </c>
      <c r="F498" s="46" t="s">
        <v>106</v>
      </c>
      <c r="G498" s="59">
        <v>1</v>
      </c>
      <c r="H498" s="59">
        <v>1</v>
      </c>
      <c r="I498" s="66">
        <v>56.04</v>
      </c>
      <c r="J498" s="59">
        <v>46.24</v>
      </c>
      <c r="K498" s="66">
        <v>127.4</v>
      </c>
      <c r="L498" s="59">
        <v>105.14</v>
      </c>
      <c r="M498" s="59">
        <f t="shared" si="112"/>
        <v>151.38</v>
      </c>
      <c r="N498" s="59">
        <f t="shared" si="113"/>
        <v>46.24</v>
      </c>
      <c r="O498" s="59">
        <f t="shared" si="114"/>
        <v>105.14</v>
      </c>
      <c r="P498" s="59">
        <f t="shared" si="115"/>
        <v>151.38</v>
      </c>
      <c r="Q498" s="58">
        <f t="shared" si="102"/>
        <v>3.7856022632750029E-5</v>
      </c>
      <c r="S498" s="59">
        <v>56.04</v>
      </c>
      <c r="T498" s="59">
        <v>127.4</v>
      </c>
      <c r="U498" s="59">
        <v>183.44</v>
      </c>
      <c r="V498" s="59">
        <v>56.04</v>
      </c>
      <c r="W498" s="59">
        <v>127.4</v>
      </c>
      <c r="X498" s="59">
        <v>183.44</v>
      </c>
      <c r="Y498" s="91">
        <f t="shared" si="103"/>
        <v>-32.06</v>
      </c>
    </row>
    <row r="499" spans="1:25" s="50" customFormat="1" ht="24" x14ac:dyDescent="0.25">
      <c r="A499" s="52" t="s">
        <v>2471</v>
      </c>
      <c r="B499" s="3" t="s">
        <v>653</v>
      </c>
      <c r="C499" s="46" t="s">
        <v>654</v>
      </c>
      <c r="D499" s="46" t="s">
        <v>70</v>
      </c>
      <c r="E499" s="48" t="s">
        <v>1752</v>
      </c>
      <c r="F499" s="46" t="s">
        <v>133</v>
      </c>
      <c r="G499" s="59">
        <v>65</v>
      </c>
      <c r="H499" s="59">
        <v>65</v>
      </c>
      <c r="I499" s="66">
        <v>1.49</v>
      </c>
      <c r="J499" s="59">
        <v>1.22</v>
      </c>
      <c r="K499" s="66">
        <v>1.84</v>
      </c>
      <c r="L499" s="59">
        <v>1.51</v>
      </c>
      <c r="M499" s="59">
        <f t="shared" si="112"/>
        <v>2.73</v>
      </c>
      <c r="N499" s="59">
        <f t="shared" si="113"/>
        <v>79.3</v>
      </c>
      <c r="O499" s="59">
        <f t="shared" si="114"/>
        <v>98.15</v>
      </c>
      <c r="P499" s="59">
        <f t="shared" si="115"/>
        <v>177.45</v>
      </c>
      <c r="Q499" s="58">
        <f t="shared" si="102"/>
        <v>4.4375420902242646E-5</v>
      </c>
      <c r="S499" s="59">
        <v>1.49</v>
      </c>
      <c r="T499" s="59">
        <v>1.84</v>
      </c>
      <c r="U499" s="59">
        <v>3.33</v>
      </c>
      <c r="V499" s="59">
        <v>96.85</v>
      </c>
      <c r="W499" s="59">
        <v>119.6</v>
      </c>
      <c r="X499" s="59">
        <v>216.45</v>
      </c>
      <c r="Y499" s="91">
        <f t="shared" si="103"/>
        <v>-39</v>
      </c>
    </row>
    <row r="500" spans="1:25" s="50" customFormat="1" x14ac:dyDescent="0.25">
      <c r="A500" s="52" t="s">
        <v>2472</v>
      </c>
      <c r="B500" s="44">
        <v>11</v>
      </c>
      <c r="C500" s="62"/>
      <c r="D500" s="62"/>
      <c r="E500" s="87" t="s">
        <v>30</v>
      </c>
      <c r="F500" s="62"/>
      <c r="G500" s="60"/>
      <c r="H500" s="60"/>
      <c r="I500" s="66"/>
      <c r="J500" s="60"/>
      <c r="K500" s="66"/>
      <c r="L500" s="60"/>
      <c r="M500" s="60"/>
      <c r="N500" s="60"/>
      <c r="O500" s="60"/>
      <c r="P500" s="61">
        <f>P501+P521+P547+P620+P679+P733</f>
        <v>154871.24000000002</v>
      </c>
      <c r="Q500" s="57">
        <f t="shared" si="102"/>
        <v>3.8729086845039389E-2</v>
      </c>
      <c r="S500" s="60"/>
      <c r="T500" s="60"/>
      <c r="U500" s="60"/>
      <c r="V500" s="60"/>
      <c r="W500" s="60"/>
      <c r="X500" s="61">
        <v>187679.06</v>
      </c>
      <c r="Y500" s="91">
        <f t="shared" si="103"/>
        <v>-32807.819999999978</v>
      </c>
    </row>
    <row r="501" spans="1:25" s="50" customFormat="1" x14ac:dyDescent="0.25">
      <c r="A501" s="52" t="s">
        <v>2473</v>
      </c>
      <c r="B501" s="44" t="s">
        <v>3012</v>
      </c>
      <c r="C501" s="62"/>
      <c r="D501" s="62"/>
      <c r="E501" s="87" t="s">
        <v>655</v>
      </c>
      <c r="F501" s="62"/>
      <c r="G501" s="60"/>
      <c r="H501" s="60"/>
      <c r="I501" s="66"/>
      <c r="J501" s="60"/>
      <c r="K501" s="66"/>
      <c r="L501" s="60"/>
      <c r="M501" s="60"/>
      <c r="N501" s="60"/>
      <c r="O501" s="60"/>
      <c r="P501" s="61">
        <f>P502</f>
        <v>10351.359999999999</v>
      </c>
      <c r="Q501" s="57">
        <f t="shared" si="102"/>
        <v>2.5885937273070637E-3</v>
      </c>
      <c r="S501" s="60"/>
      <c r="T501" s="60"/>
      <c r="U501" s="60"/>
      <c r="V501" s="60"/>
      <c r="W501" s="60"/>
      <c r="X501" s="61">
        <v>12542.95</v>
      </c>
      <c r="Y501" s="91">
        <f t="shared" si="103"/>
        <v>-2191.590000000002</v>
      </c>
    </row>
    <row r="502" spans="1:25" s="50" customFormat="1" x14ac:dyDescent="0.25">
      <c r="A502" s="52" t="s">
        <v>2474</v>
      </c>
      <c r="B502" s="44" t="s">
        <v>656</v>
      </c>
      <c r="C502" s="62"/>
      <c r="D502" s="62"/>
      <c r="E502" s="87" t="s">
        <v>657</v>
      </c>
      <c r="F502" s="62"/>
      <c r="G502" s="60"/>
      <c r="H502" s="60"/>
      <c r="I502" s="66"/>
      <c r="J502" s="60"/>
      <c r="K502" s="66"/>
      <c r="L502" s="60"/>
      <c r="M502" s="60"/>
      <c r="N502" s="60"/>
      <c r="O502" s="60"/>
      <c r="P502" s="61">
        <f>SUM(P503:P520)</f>
        <v>10351.359999999999</v>
      </c>
      <c r="Q502" s="57">
        <f t="shared" si="102"/>
        <v>2.5885937273070637E-3</v>
      </c>
      <c r="S502" s="60"/>
      <c r="T502" s="60"/>
      <c r="U502" s="60"/>
      <c r="V502" s="60"/>
      <c r="W502" s="60"/>
      <c r="X502" s="61">
        <v>12542.95</v>
      </c>
      <c r="Y502" s="91">
        <f t="shared" si="103"/>
        <v>-2191.590000000002</v>
      </c>
    </row>
    <row r="503" spans="1:25" s="50" customFormat="1" ht="24" x14ac:dyDescent="0.25">
      <c r="A503" s="52" t="s">
        <v>2475</v>
      </c>
      <c r="B503" s="3" t="s">
        <v>658</v>
      </c>
      <c r="C503" s="46">
        <v>89356</v>
      </c>
      <c r="D503" s="46" t="s">
        <v>103</v>
      </c>
      <c r="E503" s="48" t="s">
        <v>1600</v>
      </c>
      <c r="F503" s="46" t="s">
        <v>289</v>
      </c>
      <c r="G503" s="59">
        <v>5.55</v>
      </c>
      <c r="H503" s="59">
        <v>5.55</v>
      </c>
      <c r="I503" s="66">
        <v>14.15</v>
      </c>
      <c r="J503" s="59">
        <v>11.67</v>
      </c>
      <c r="K503" s="66">
        <v>9.75</v>
      </c>
      <c r="L503" s="59">
        <v>8.0399999999999991</v>
      </c>
      <c r="M503" s="59">
        <f t="shared" ref="M503:M520" si="116">L503+J503</f>
        <v>19.71</v>
      </c>
      <c r="N503" s="59">
        <f t="shared" ref="N503:N520" si="117">TRUNC(J503*H503,2)</f>
        <v>64.760000000000005</v>
      </c>
      <c r="O503" s="59">
        <f t="shared" ref="O503:O520" si="118">TRUNC(L503*H503,2)</f>
        <v>44.62</v>
      </c>
      <c r="P503" s="59">
        <f t="shared" ref="P503:P520" si="119">TRUNC(((J503*H503)+(L503*H503)),2)</f>
        <v>109.39</v>
      </c>
      <c r="Q503" s="58">
        <f t="shared" si="102"/>
        <v>2.7355465159179056E-5</v>
      </c>
      <c r="S503" s="59">
        <v>14.15</v>
      </c>
      <c r="T503" s="59">
        <v>9.75</v>
      </c>
      <c r="U503" s="59">
        <v>23.9</v>
      </c>
      <c r="V503" s="59">
        <v>78.53</v>
      </c>
      <c r="W503" s="59">
        <v>54.11</v>
      </c>
      <c r="X503" s="59">
        <v>132.63999999999999</v>
      </c>
      <c r="Y503" s="91">
        <f t="shared" si="103"/>
        <v>-23.249999999999986</v>
      </c>
    </row>
    <row r="504" spans="1:25" s="50" customFormat="1" ht="24" x14ac:dyDescent="0.25">
      <c r="A504" s="52" t="s">
        <v>2476</v>
      </c>
      <c r="B504" s="3" t="s">
        <v>659</v>
      </c>
      <c r="C504" s="46">
        <v>89357</v>
      </c>
      <c r="D504" s="46" t="s">
        <v>103</v>
      </c>
      <c r="E504" s="48" t="s">
        <v>1601</v>
      </c>
      <c r="F504" s="46" t="s">
        <v>289</v>
      </c>
      <c r="G504" s="59">
        <v>3.77</v>
      </c>
      <c r="H504" s="59">
        <v>3.77</v>
      </c>
      <c r="I504" s="66">
        <v>16.87</v>
      </c>
      <c r="J504" s="59">
        <v>13.92</v>
      </c>
      <c r="K504" s="66">
        <v>16.93</v>
      </c>
      <c r="L504" s="59">
        <v>13.97</v>
      </c>
      <c r="M504" s="59">
        <f t="shared" si="116"/>
        <v>27.89</v>
      </c>
      <c r="N504" s="59">
        <f t="shared" si="117"/>
        <v>52.47</v>
      </c>
      <c r="O504" s="59">
        <f t="shared" si="118"/>
        <v>52.66</v>
      </c>
      <c r="P504" s="59">
        <f t="shared" si="119"/>
        <v>105.14</v>
      </c>
      <c r="Q504" s="58">
        <f t="shared" si="102"/>
        <v>2.6292655698291309E-5</v>
      </c>
      <c r="S504" s="59">
        <v>16.87</v>
      </c>
      <c r="T504" s="59">
        <v>16.93</v>
      </c>
      <c r="U504" s="59">
        <v>33.799999999999997</v>
      </c>
      <c r="V504" s="59">
        <v>63.59</v>
      </c>
      <c r="W504" s="59">
        <v>63.83</v>
      </c>
      <c r="X504" s="59">
        <v>127.42</v>
      </c>
      <c r="Y504" s="91">
        <f t="shared" si="103"/>
        <v>-22.28</v>
      </c>
    </row>
    <row r="505" spans="1:25" s="50" customFormat="1" ht="24" x14ac:dyDescent="0.25">
      <c r="A505" s="52" t="s">
        <v>2477</v>
      </c>
      <c r="B505" s="3" t="s">
        <v>660</v>
      </c>
      <c r="C505" s="46">
        <v>89364</v>
      </c>
      <c r="D505" s="46" t="s">
        <v>103</v>
      </c>
      <c r="E505" s="48" t="s">
        <v>1607</v>
      </c>
      <c r="F505" s="46" t="s">
        <v>133</v>
      </c>
      <c r="G505" s="59">
        <v>1</v>
      </c>
      <c r="H505" s="59">
        <v>1</v>
      </c>
      <c r="I505" s="66">
        <v>5.66</v>
      </c>
      <c r="J505" s="59">
        <v>4.67</v>
      </c>
      <c r="K505" s="66">
        <v>6.51</v>
      </c>
      <c r="L505" s="59">
        <v>5.37</v>
      </c>
      <c r="M505" s="59">
        <f t="shared" si="116"/>
        <v>10.039999999999999</v>
      </c>
      <c r="N505" s="59">
        <f t="shared" si="117"/>
        <v>4.67</v>
      </c>
      <c r="O505" s="59">
        <f t="shared" si="118"/>
        <v>5.37</v>
      </c>
      <c r="P505" s="59">
        <f t="shared" si="119"/>
        <v>10.039999999999999</v>
      </c>
      <c r="Q505" s="58">
        <f t="shared" si="102"/>
        <v>2.5107310558383556E-6</v>
      </c>
      <c r="S505" s="59">
        <v>5.66</v>
      </c>
      <c r="T505" s="59">
        <v>6.51</v>
      </c>
      <c r="U505" s="59">
        <v>12.17</v>
      </c>
      <c r="V505" s="59">
        <v>5.66</v>
      </c>
      <c r="W505" s="59">
        <v>6.51</v>
      </c>
      <c r="X505" s="59">
        <v>12.17</v>
      </c>
      <c r="Y505" s="91">
        <f t="shared" si="103"/>
        <v>-2.1300000000000008</v>
      </c>
    </row>
    <row r="506" spans="1:25" s="50" customFormat="1" ht="24" x14ac:dyDescent="0.25">
      <c r="A506" s="52" t="s">
        <v>2478</v>
      </c>
      <c r="B506" s="3" t="s">
        <v>661</v>
      </c>
      <c r="C506" s="46">
        <v>89369</v>
      </c>
      <c r="D506" s="46" t="s">
        <v>103</v>
      </c>
      <c r="E506" s="48" t="s">
        <v>1608</v>
      </c>
      <c r="F506" s="46" t="s">
        <v>133</v>
      </c>
      <c r="G506" s="59">
        <v>1</v>
      </c>
      <c r="H506" s="59">
        <v>1</v>
      </c>
      <c r="I506" s="66">
        <v>6.75</v>
      </c>
      <c r="J506" s="59">
        <v>5.57</v>
      </c>
      <c r="K506" s="66">
        <v>11.59</v>
      </c>
      <c r="L506" s="59">
        <v>9.56</v>
      </c>
      <c r="M506" s="59">
        <f t="shared" si="116"/>
        <v>15.13</v>
      </c>
      <c r="N506" s="59">
        <f t="shared" si="117"/>
        <v>5.57</v>
      </c>
      <c r="O506" s="59">
        <f t="shared" si="118"/>
        <v>9.56</v>
      </c>
      <c r="P506" s="59">
        <f t="shared" si="119"/>
        <v>15.13</v>
      </c>
      <c r="Q506" s="58">
        <f t="shared" si="102"/>
        <v>3.783601680760391E-6</v>
      </c>
      <c r="S506" s="59">
        <v>6.75</v>
      </c>
      <c r="T506" s="59">
        <v>11.59</v>
      </c>
      <c r="U506" s="59">
        <v>18.34</v>
      </c>
      <c r="V506" s="59">
        <v>6.75</v>
      </c>
      <c r="W506" s="59">
        <v>11.59</v>
      </c>
      <c r="X506" s="59">
        <v>18.34</v>
      </c>
      <c r="Y506" s="91">
        <f t="shared" si="103"/>
        <v>-3.2099999999999991</v>
      </c>
    </row>
    <row r="507" spans="1:25" s="50" customFormat="1" ht="36" x14ac:dyDescent="0.25">
      <c r="A507" s="52" t="s">
        <v>2479</v>
      </c>
      <c r="B507" s="48" t="s">
        <v>1753</v>
      </c>
      <c r="C507" s="47" t="s">
        <v>1611</v>
      </c>
      <c r="D507" s="47" t="s">
        <v>103</v>
      </c>
      <c r="E507" s="48" t="s">
        <v>1612</v>
      </c>
      <c r="F507" s="47" t="s">
        <v>133</v>
      </c>
      <c r="G507" s="59">
        <v>1</v>
      </c>
      <c r="H507" s="59">
        <v>1</v>
      </c>
      <c r="I507" s="66">
        <v>5.26</v>
      </c>
      <c r="J507" s="59">
        <v>4.34</v>
      </c>
      <c r="K507" s="66">
        <v>12.65</v>
      </c>
      <c r="L507" s="59">
        <v>10.44</v>
      </c>
      <c r="M507" s="59">
        <f t="shared" si="116"/>
        <v>14.78</v>
      </c>
      <c r="N507" s="59">
        <f t="shared" si="117"/>
        <v>4.34</v>
      </c>
      <c r="O507" s="59">
        <f t="shared" si="118"/>
        <v>10.44</v>
      </c>
      <c r="P507" s="59">
        <f t="shared" si="119"/>
        <v>14.78</v>
      </c>
      <c r="Q507" s="58">
        <f t="shared" si="102"/>
        <v>3.6960761957461054E-6</v>
      </c>
      <c r="S507" s="59">
        <v>5.26</v>
      </c>
      <c r="T507" s="59">
        <v>12.65</v>
      </c>
      <c r="U507" s="59">
        <v>17.91</v>
      </c>
      <c r="V507" s="59">
        <v>5.26</v>
      </c>
      <c r="W507" s="59">
        <v>12.65</v>
      </c>
      <c r="X507" s="59">
        <v>17.91</v>
      </c>
      <c r="Y507" s="91">
        <f t="shared" si="103"/>
        <v>-3.1300000000000008</v>
      </c>
    </row>
    <row r="508" spans="1:25" s="50" customFormat="1" x14ac:dyDescent="0.25">
      <c r="A508" s="52" t="s">
        <v>2480</v>
      </c>
      <c r="B508" s="3" t="s">
        <v>662</v>
      </c>
      <c r="C508" s="46">
        <v>81360</v>
      </c>
      <c r="D508" s="47" t="s">
        <v>1490</v>
      </c>
      <c r="E508" s="48" t="s">
        <v>485</v>
      </c>
      <c r="F508" s="46" t="s">
        <v>106</v>
      </c>
      <c r="G508" s="59">
        <v>3</v>
      </c>
      <c r="H508" s="59">
        <v>3</v>
      </c>
      <c r="I508" s="66">
        <v>4.25</v>
      </c>
      <c r="J508" s="59">
        <v>3.5</v>
      </c>
      <c r="K508" s="66">
        <v>7.49</v>
      </c>
      <c r="L508" s="59">
        <v>6.18</v>
      </c>
      <c r="M508" s="59">
        <f t="shared" si="116"/>
        <v>9.68</v>
      </c>
      <c r="N508" s="59">
        <f t="shared" si="117"/>
        <v>10.5</v>
      </c>
      <c r="O508" s="59">
        <f t="shared" si="118"/>
        <v>18.54</v>
      </c>
      <c r="P508" s="59">
        <f t="shared" si="119"/>
        <v>29.04</v>
      </c>
      <c r="Q508" s="58">
        <f t="shared" si="102"/>
        <v>7.2621145280424157E-6</v>
      </c>
      <c r="S508" s="59">
        <v>4.25</v>
      </c>
      <c r="T508" s="59">
        <v>7.49</v>
      </c>
      <c r="U508" s="59">
        <v>11.74</v>
      </c>
      <c r="V508" s="59">
        <v>12.75</v>
      </c>
      <c r="W508" s="59">
        <v>22.47</v>
      </c>
      <c r="X508" s="59">
        <v>35.22</v>
      </c>
      <c r="Y508" s="91">
        <f t="shared" si="103"/>
        <v>-6.18</v>
      </c>
    </row>
    <row r="509" spans="1:25" s="50" customFormat="1" x14ac:dyDescent="0.25">
      <c r="A509" s="52" t="s">
        <v>2481</v>
      </c>
      <c r="B509" s="3" t="s">
        <v>663</v>
      </c>
      <c r="C509" s="46">
        <v>81340</v>
      </c>
      <c r="D509" s="47" t="s">
        <v>1490</v>
      </c>
      <c r="E509" s="48" t="s">
        <v>499</v>
      </c>
      <c r="F509" s="46" t="s">
        <v>106</v>
      </c>
      <c r="G509" s="59">
        <v>1</v>
      </c>
      <c r="H509" s="59">
        <v>1</v>
      </c>
      <c r="I509" s="66">
        <v>6.72</v>
      </c>
      <c r="J509" s="59">
        <v>5.54</v>
      </c>
      <c r="K509" s="66">
        <v>4.93</v>
      </c>
      <c r="L509" s="59">
        <v>4.0599999999999996</v>
      </c>
      <c r="M509" s="59">
        <f t="shared" si="116"/>
        <v>9.6</v>
      </c>
      <c r="N509" s="59">
        <f t="shared" si="117"/>
        <v>5.54</v>
      </c>
      <c r="O509" s="59">
        <f t="shared" si="118"/>
        <v>4.0599999999999996</v>
      </c>
      <c r="P509" s="59">
        <f t="shared" si="119"/>
        <v>9.6</v>
      </c>
      <c r="Q509" s="58">
        <f t="shared" si="102"/>
        <v>2.4006990175346826E-6</v>
      </c>
      <c r="S509" s="59">
        <v>6.72</v>
      </c>
      <c r="T509" s="59">
        <v>4.93</v>
      </c>
      <c r="U509" s="59">
        <v>11.65</v>
      </c>
      <c r="V509" s="59">
        <v>6.72</v>
      </c>
      <c r="W509" s="59">
        <v>4.93</v>
      </c>
      <c r="X509" s="59">
        <v>11.65</v>
      </c>
      <c r="Y509" s="91">
        <f t="shared" si="103"/>
        <v>-2.0500000000000007</v>
      </c>
    </row>
    <row r="510" spans="1:25" s="50" customFormat="1" ht="24" x14ac:dyDescent="0.25">
      <c r="A510" s="52" t="s">
        <v>2482</v>
      </c>
      <c r="B510" s="3" t="s">
        <v>664</v>
      </c>
      <c r="C510" s="46">
        <v>89395</v>
      </c>
      <c r="D510" s="46" t="s">
        <v>103</v>
      </c>
      <c r="E510" s="48" t="s">
        <v>1603</v>
      </c>
      <c r="F510" s="46" t="s">
        <v>133</v>
      </c>
      <c r="G510" s="59">
        <v>3</v>
      </c>
      <c r="H510" s="59">
        <v>3</v>
      </c>
      <c r="I510" s="66">
        <v>7.54</v>
      </c>
      <c r="J510" s="59">
        <v>6.22</v>
      </c>
      <c r="K510" s="66">
        <v>5.37</v>
      </c>
      <c r="L510" s="59">
        <v>4.43</v>
      </c>
      <c r="M510" s="59">
        <f t="shared" si="116"/>
        <v>10.649999999999999</v>
      </c>
      <c r="N510" s="59">
        <f t="shared" si="117"/>
        <v>18.66</v>
      </c>
      <c r="O510" s="59">
        <f t="shared" si="118"/>
        <v>13.29</v>
      </c>
      <c r="P510" s="59">
        <f t="shared" si="119"/>
        <v>31.95</v>
      </c>
      <c r="Q510" s="58">
        <f t="shared" si="102"/>
        <v>7.9898264177326163E-6</v>
      </c>
      <c r="S510" s="59">
        <v>7.54</v>
      </c>
      <c r="T510" s="59">
        <v>5.37</v>
      </c>
      <c r="U510" s="59">
        <v>12.91</v>
      </c>
      <c r="V510" s="59">
        <v>22.62</v>
      </c>
      <c r="W510" s="59">
        <v>16.11</v>
      </c>
      <c r="X510" s="59">
        <v>38.729999999999997</v>
      </c>
      <c r="Y510" s="91">
        <f t="shared" si="103"/>
        <v>-6.7799999999999976</v>
      </c>
    </row>
    <row r="511" spans="1:25" s="50" customFormat="1" x14ac:dyDescent="0.25">
      <c r="A511" s="52" t="s">
        <v>2483</v>
      </c>
      <c r="B511" s="3" t="s">
        <v>665</v>
      </c>
      <c r="C511" s="46">
        <v>80927</v>
      </c>
      <c r="D511" s="47" t="s">
        <v>1490</v>
      </c>
      <c r="E511" s="48" t="s">
        <v>495</v>
      </c>
      <c r="F511" s="46" t="s">
        <v>106</v>
      </c>
      <c r="G511" s="59">
        <v>1</v>
      </c>
      <c r="H511" s="59">
        <v>1</v>
      </c>
      <c r="I511" s="66">
        <v>22.78</v>
      </c>
      <c r="J511" s="59">
        <v>18.8</v>
      </c>
      <c r="K511" s="66">
        <v>114.78</v>
      </c>
      <c r="L511" s="59">
        <v>94.72</v>
      </c>
      <c r="M511" s="59">
        <f t="shared" si="116"/>
        <v>113.52</v>
      </c>
      <c r="N511" s="59">
        <f t="shared" si="117"/>
        <v>18.8</v>
      </c>
      <c r="O511" s="59">
        <f t="shared" si="118"/>
        <v>94.72</v>
      </c>
      <c r="P511" s="59">
        <f t="shared" si="119"/>
        <v>113.52</v>
      </c>
      <c r="Q511" s="58">
        <f t="shared" si="102"/>
        <v>2.8388265882347623E-5</v>
      </c>
      <c r="S511" s="59">
        <v>22.78</v>
      </c>
      <c r="T511" s="59">
        <v>114.78</v>
      </c>
      <c r="U511" s="59">
        <v>137.56</v>
      </c>
      <c r="V511" s="59">
        <v>22.78</v>
      </c>
      <c r="W511" s="59">
        <v>114.78</v>
      </c>
      <c r="X511" s="59">
        <v>137.56</v>
      </c>
      <c r="Y511" s="91">
        <f t="shared" si="103"/>
        <v>-24.040000000000006</v>
      </c>
    </row>
    <row r="512" spans="1:25" s="50" customFormat="1" x14ac:dyDescent="0.25">
      <c r="A512" s="52" t="s">
        <v>2484</v>
      </c>
      <c r="B512" s="3" t="s">
        <v>666</v>
      </c>
      <c r="C512" s="46" t="s">
        <v>548</v>
      </c>
      <c r="D512" s="46" t="s">
        <v>70</v>
      </c>
      <c r="E512" s="48" t="s">
        <v>549</v>
      </c>
      <c r="F512" s="46" t="s">
        <v>133</v>
      </c>
      <c r="G512" s="59">
        <v>2</v>
      </c>
      <c r="H512" s="59">
        <v>2</v>
      </c>
      <c r="I512" s="66">
        <v>36.130000000000003</v>
      </c>
      <c r="J512" s="59">
        <v>29.81</v>
      </c>
      <c r="K512" s="66">
        <v>4668.13</v>
      </c>
      <c r="L512" s="59">
        <v>3852.6</v>
      </c>
      <c r="M512" s="59">
        <f t="shared" si="116"/>
        <v>3882.41</v>
      </c>
      <c r="N512" s="59">
        <f t="shared" si="117"/>
        <v>59.62</v>
      </c>
      <c r="O512" s="59">
        <f t="shared" si="118"/>
        <v>7705.2</v>
      </c>
      <c r="P512" s="59">
        <f t="shared" si="119"/>
        <v>7764.82</v>
      </c>
      <c r="Q512" s="58">
        <f t="shared" si="102"/>
        <v>1.9417703901389225E-3</v>
      </c>
      <c r="S512" s="59">
        <v>36.130000000000003</v>
      </c>
      <c r="T512" s="59">
        <v>4668.13</v>
      </c>
      <c r="U512" s="59">
        <v>4704.26</v>
      </c>
      <c r="V512" s="59">
        <v>72.260000000000005</v>
      </c>
      <c r="W512" s="59">
        <v>9336.26</v>
      </c>
      <c r="X512" s="59">
        <v>9408.52</v>
      </c>
      <c r="Y512" s="91">
        <f t="shared" si="103"/>
        <v>-1643.7000000000007</v>
      </c>
    </row>
    <row r="513" spans="1:25" s="50" customFormat="1" x14ac:dyDescent="0.25">
      <c r="A513" s="52" t="s">
        <v>2485</v>
      </c>
      <c r="B513" s="3" t="s">
        <v>667</v>
      </c>
      <c r="C513" s="46" t="s">
        <v>668</v>
      </c>
      <c r="D513" s="46" t="s">
        <v>70</v>
      </c>
      <c r="E513" s="48" t="s">
        <v>669</v>
      </c>
      <c r="F513" s="46" t="s">
        <v>133</v>
      </c>
      <c r="G513" s="59">
        <v>1</v>
      </c>
      <c r="H513" s="59">
        <v>1</v>
      </c>
      <c r="I513" s="66">
        <v>37.36</v>
      </c>
      <c r="J513" s="59">
        <v>30.83</v>
      </c>
      <c r="K513" s="66">
        <v>2190</v>
      </c>
      <c r="L513" s="59">
        <v>1807.4</v>
      </c>
      <c r="M513" s="59">
        <f t="shared" si="116"/>
        <v>1838.23</v>
      </c>
      <c r="N513" s="59">
        <f t="shared" si="117"/>
        <v>30.83</v>
      </c>
      <c r="O513" s="59">
        <f t="shared" si="118"/>
        <v>1807.4</v>
      </c>
      <c r="P513" s="59">
        <f t="shared" si="119"/>
        <v>1838.23</v>
      </c>
      <c r="Q513" s="58">
        <f t="shared" si="102"/>
        <v>4.5969134947945625E-4</v>
      </c>
      <c r="S513" s="59">
        <v>37.36</v>
      </c>
      <c r="T513" s="59">
        <v>2190</v>
      </c>
      <c r="U513" s="59">
        <v>2227.36</v>
      </c>
      <c r="V513" s="59">
        <v>37.36</v>
      </c>
      <c r="W513" s="59">
        <v>2190</v>
      </c>
      <c r="X513" s="59">
        <v>2227.36</v>
      </c>
      <c r="Y513" s="91">
        <f t="shared" si="103"/>
        <v>-389.13000000000011</v>
      </c>
    </row>
    <row r="514" spans="1:25" s="50" customFormat="1" ht="24" x14ac:dyDescent="0.25">
      <c r="A514" s="52" t="s">
        <v>2486</v>
      </c>
      <c r="B514" s="3" t="s">
        <v>670</v>
      </c>
      <c r="C514" s="46">
        <v>80811</v>
      </c>
      <c r="D514" s="47" t="s">
        <v>1490</v>
      </c>
      <c r="E514" s="48" t="s">
        <v>1754</v>
      </c>
      <c r="F514" s="46" t="s">
        <v>106</v>
      </c>
      <c r="G514" s="59">
        <v>1</v>
      </c>
      <c r="H514" s="59">
        <v>1</v>
      </c>
      <c r="I514" s="66">
        <v>7.47</v>
      </c>
      <c r="J514" s="59">
        <v>6.16</v>
      </c>
      <c r="K514" s="66">
        <v>47.46</v>
      </c>
      <c r="L514" s="59">
        <v>39.159999999999997</v>
      </c>
      <c r="M514" s="59">
        <f t="shared" si="116"/>
        <v>45.319999999999993</v>
      </c>
      <c r="N514" s="59">
        <f t="shared" si="117"/>
        <v>6.16</v>
      </c>
      <c r="O514" s="59">
        <f t="shared" si="118"/>
        <v>39.159999999999997</v>
      </c>
      <c r="P514" s="59">
        <f t="shared" si="119"/>
        <v>45.32</v>
      </c>
      <c r="Q514" s="58">
        <f t="shared" si="102"/>
        <v>1.1333299945278314E-5</v>
      </c>
      <c r="S514" s="59">
        <v>7.47</v>
      </c>
      <c r="T514" s="59">
        <v>47.46</v>
      </c>
      <c r="U514" s="59">
        <v>54.93</v>
      </c>
      <c r="V514" s="59">
        <v>7.47</v>
      </c>
      <c r="W514" s="59">
        <v>47.46</v>
      </c>
      <c r="X514" s="59">
        <v>54.93</v>
      </c>
      <c r="Y514" s="91">
        <f t="shared" si="103"/>
        <v>-9.61</v>
      </c>
    </row>
    <row r="515" spans="1:25" s="50" customFormat="1" ht="36" x14ac:dyDescent="0.25">
      <c r="A515" s="52" t="s">
        <v>2487</v>
      </c>
      <c r="B515" s="48" t="s">
        <v>1755</v>
      </c>
      <c r="C515" s="47" t="s">
        <v>1620</v>
      </c>
      <c r="D515" s="47" t="s">
        <v>103</v>
      </c>
      <c r="E515" s="48" t="s">
        <v>1621</v>
      </c>
      <c r="F515" s="47" t="s">
        <v>289</v>
      </c>
      <c r="G515" s="59">
        <v>4.78</v>
      </c>
      <c r="H515" s="59">
        <v>4.78</v>
      </c>
      <c r="I515" s="66">
        <v>10.91</v>
      </c>
      <c r="J515" s="59">
        <v>9</v>
      </c>
      <c r="K515" s="66">
        <v>10.07</v>
      </c>
      <c r="L515" s="59">
        <v>8.31</v>
      </c>
      <c r="M515" s="59">
        <f t="shared" si="116"/>
        <v>17.310000000000002</v>
      </c>
      <c r="N515" s="59">
        <f t="shared" si="117"/>
        <v>43.02</v>
      </c>
      <c r="O515" s="59">
        <f t="shared" si="118"/>
        <v>39.72</v>
      </c>
      <c r="P515" s="59">
        <f t="shared" si="119"/>
        <v>82.74</v>
      </c>
      <c r="Q515" s="58">
        <f t="shared" si="102"/>
        <v>2.0691024657377047E-5</v>
      </c>
      <c r="S515" s="59">
        <v>10.91</v>
      </c>
      <c r="T515" s="59">
        <v>10.07</v>
      </c>
      <c r="U515" s="59">
        <v>20.98</v>
      </c>
      <c r="V515" s="59">
        <v>52.14</v>
      </c>
      <c r="W515" s="59">
        <v>48.14</v>
      </c>
      <c r="X515" s="59">
        <v>100.28</v>
      </c>
      <c r="Y515" s="91">
        <f t="shared" si="103"/>
        <v>-17.540000000000006</v>
      </c>
    </row>
    <row r="516" spans="1:25" s="50" customFormat="1" ht="36" x14ac:dyDescent="0.25">
      <c r="A516" s="52" t="s">
        <v>2488</v>
      </c>
      <c r="B516" s="48" t="s">
        <v>1756</v>
      </c>
      <c r="C516" s="47" t="s">
        <v>1623</v>
      </c>
      <c r="D516" s="47" t="s">
        <v>103</v>
      </c>
      <c r="E516" s="48" t="s">
        <v>1624</v>
      </c>
      <c r="F516" s="47" t="s">
        <v>289</v>
      </c>
      <c r="G516" s="59">
        <v>1.5</v>
      </c>
      <c r="H516" s="59">
        <v>1.5</v>
      </c>
      <c r="I516" s="66">
        <v>11.85</v>
      </c>
      <c r="J516" s="59">
        <v>9.77</v>
      </c>
      <c r="K516" s="66">
        <v>14.84</v>
      </c>
      <c r="L516" s="59">
        <v>12.24</v>
      </c>
      <c r="M516" s="59">
        <f t="shared" si="116"/>
        <v>22.009999999999998</v>
      </c>
      <c r="N516" s="59">
        <f t="shared" si="117"/>
        <v>14.65</v>
      </c>
      <c r="O516" s="59">
        <f t="shared" si="118"/>
        <v>18.36</v>
      </c>
      <c r="P516" s="59">
        <f t="shared" si="119"/>
        <v>33.01</v>
      </c>
      <c r="Q516" s="58">
        <f t="shared" si="102"/>
        <v>8.2549036009187367E-6</v>
      </c>
      <c r="S516" s="59">
        <v>11.85</v>
      </c>
      <c r="T516" s="59">
        <v>14.84</v>
      </c>
      <c r="U516" s="59">
        <v>26.69</v>
      </c>
      <c r="V516" s="59">
        <v>17.77</v>
      </c>
      <c r="W516" s="59">
        <v>22.26</v>
      </c>
      <c r="X516" s="59">
        <v>40.03</v>
      </c>
      <c r="Y516" s="91">
        <f t="shared" si="103"/>
        <v>-7.0200000000000031</v>
      </c>
    </row>
    <row r="517" spans="1:25" s="50" customFormat="1" ht="36" x14ac:dyDescent="0.25">
      <c r="A517" s="52" t="s">
        <v>2489</v>
      </c>
      <c r="B517" s="48" t="s">
        <v>1757</v>
      </c>
      <c r="C517" s="47" t="s">
        <v>1646</v>
      </c>
      <c r="D517" s="47" t="s">
        <v>103</v>
      </c>
      <c r="E517" s="48" t="s">
        <v>1647</v>
      </c>
      <c r="F517" s="47" t="s">
        <v>133</v>
      </c>
      <c r="G517" s="59">
        <v>1</v>
      </c>
      <c r="H517" s="59">
        <v>1</v>
      </c>
      <c r="I517" s="66">
        <v>4.72</v>
      </c>
      <c r="J517" s="59">
        <v>3.89</v>
      </c>
      <c r="K517" s="66">
        <v>5.47</v>
      </c>
      <c r="L517" s="59">
        <v>4.51</v>
      </c>
      <c r="M517" s="59">
        <f t="shared" si="116"/>
        <v>8.4</v>
      </c>
      <c r="N517" s="59">
        <f t="shared" si="117"/>
        <v>3.89</v>
      </c>
      <c r="O517" s="59">
        <f t="shared" si="118"/>
        <v>4.51</v>
      </c>
      <c r="P517" s="59">
        <f t="shared" si="119"/>
        <v>8.4</v>
      </c>
      <c r="Q517" s="58">
        <f t="shared" si="102"/>
        <v>2.1006116403428477E-6</v>
      </c>
      <c r="S517" s="59">
        <v>4.72</v>
      </c>
      <c r="T517" s="59">
        <v>5.47</v>
      </c>
      <c r="U517" s="59">
        <v>10.19</v>
      </c>
      <c r="V517" s="59">
        <v>4.72</v>
      </c>
      <c r="W517" s="59">
        <v>5.47</v>
      </c>
      <c r="X517" s="59">
        <v>10.19</v>
      </c>
      <c r="Y517" s="91">
        <f t="shared" si="103"/>
        <v>-1.7899999999999991</v>
      </c>
    </row>
    <row r="518" spans="1:25" s="50" customFormat="1" ht="24" x14ac:dyDescent="0.25">
      <c r="A518" s="52" t="s">
        <v>2490</v>
      </c>
      <c r="B518" s="3" t="s">
        <v>671</v>
      </c>
      <c r="C518" s="46" t="s">
        <v>509</v>
      </c>
      <c r="D518" s="46" t="s">
        <v>70</v>
      </c>
      <c r="E518" s="48" t="s">
        <v>1644</v>
      </c>
      <c r="F518" s="46" t="s">
        <v>133</v>
      </c>
      <c r="G518" s="59">
        <v>3</v>
      </c>
      <c r="H518" s="59">
        <v>3</v>
      </c>
      <c r="I518" s="66">
        <v>12.29</v>
      </c>
      <c r="J518" s="59">
        <v>10.14</v>
      </c>
      <c r="K518" s="66">
        <v>9.77</v>
      </c>
      <c r="L518" s="59">
        <v>8.06</v>
      </c>
      <c r="M518" s="59">
        <f t="shared" si="116"/>
        <v>18.200000000000003</v>
      </c>
      <c r="N518" s="59">
        <f t="shared" si="117"/>
        <v>30.42</v>
      </c>
      <c r="O518" s="59">
        <f t="shared" si="118"/>
        <v>24.18</v>
      </c>
      <c r="P518" s="59">
        <f t="shared" si="119"/>
        <v>54.6</v>
      </c>
      <c r="Q518" s="58">
        <f t="shared" ref="Q518:Q581" si="120">P518/$O$998</f>
        <v>1.3653975662228508E-5</v>
      </c>
      <c r="S518" s="59">
        <v>12.29</v>
      </c>
      <c r="T518" s="59">
        <v>9.77</v>
      </c>
      <c r="U518" s="59">
        <v>22.06</v>
      </c>
      <c r="V518" s="59">
        <v>36.869999999999997</v>
      </c>
      <c r="W518" s="59">
        <v>29.31</v>
      </c>
      <c r="X518" s="59">
        <v>66.180000000000007</v>
      </c>
      <c r="Y518" s="91">
        <f t="shared" si="103"/>
        <v>-11.580000000000005</v>
      </c>
    </row>
    <row r="519" spans="1:25" s="50" customFormat="1" ht="36" x14ac:dyDescent="0.25">
      <c r="A519" s="52" t="s">
        <v>2491</v>
      </c>
      <c r="B519" s="48" t="s">
        <v>1758</v>
      </c>
      <c r="C519" s="47" t="s">
        <v>1649</v>
      </c>
      <c r="D519" s="47" t="s">
        <v>103</v>
      </c>
      <c r="E519" s="48" t="s">
        <v>1650</v>
      </c>
      <c r="F519" s="47" t="s">
        <v>133</v>
      </c>
      <c r="G519" s="59">
        <v>3</v>
      </c>
      <c r="H519" s="59">
        <v>3</v>
      </c>
      <c r="I519" s="66">
        <v>4.72</v>
      </c>
      <c r="J519" s="59">
        <v>3.89</v>
      </c>
      <c r="K519" s="66">
        <v>8.17</v>
      </c>
      <c r="L519" s="59">
        <v>6.74</v>
      </c>
      <c r="M519" s="59">
        <f t="shared" si="116"/>
        <v>10.63</v>
      </c>
      <c r="N519" s="59">
        <f t="shared" si="117"/>
        <v>11.67</v>
      </c>
      <c r="O519" s="59">
        <f t="shared" si="118"/>
        <v>20.22</v>
      </c>
      <c r="P519" s="59">
        <f t="shared" si="119"/>
        <v>31.89</v>
      </c>
      <c r="Q519" s="58">
        <f t="shared" si="120"/>
        <v>7.9748220488730239E-6</v>
      </c>
      <c r="S519" s="59">
        <v>4.72</v>
      </c>
      <c r="T519" s="59">
        <v>8.17</v>
      </c>
      <c r="U519" s="59">
        <v>12.89</v>
      </c>
      <c r="V519" s="59">
        <v>14.16</v>
      </c>
      <c r="W519" s="59">
        <v>24.51</v>
      </c>
      <c r="X519" s="59">
        <v>38.67</v>
      </c>
      <c r="Y519" s="91">
        <f t="shared" ref="Y519:Y582" si="121">P519-X519</f>
        <v>-6.7800000000000011</v>
      </c>
    </row>
    <row r="520" spans="1:25" s="50" customFormat="1" ht="36" x14ac:dyDescent="0.25">
      <c r="A520" s="52" t="s">
        <v>2492</v>
      </c>
      <c r="B520" s="48" t="s">
        <v>1759</v>
      </c>
      <c r="C520" s="47" t="s">
        <v>1298</v>
      </c>
      <c r="D520" s="47" t="s">
        <v>70</v>
      </c>
      <c r="E520" s="48" t="s">
        <v>1652</v>
      </c>
      <c r="F520" s="47" t="s">
        <v>133</v>
      </c>
      <c r="G520" s="59">
        <v>1</v>
      </c>
      <c r="H520" s="59">
        <v>1</v>
      </c>
      <c r="I520" s="66">
        <v>9.31</v>
      </c>
      <c r="J520" s="59">
        <v>7.68</v>
      </c>
      <c r="K520" s="66">
        <v>55.84</v>
      </c>
      <c r="L520" s="59">
        <v>46.08</v>
      </c>
      <c r="M520" s="59">
        <f t="shared" si="116"/>
        <v>53.76</v>
      </c>
      <c r="N520" s="59">
        <f t="shared" si="117"/>
        <v>7.68</v>
      </c>
      <c r="O520" s="59">
        <f t="shared" si="118"/>
        <v>46.08</v>
      </c>
      <c r="P520" s="59">
        <f t="shared" si="119"/>
        <v>53.76</v>
      </c>
      <c r="Q520" s="58">
        <f t="shared" si="120"/>
        <v>1.3443914498194224E-5</v>
      </c>
      <c r="S520" s="59">
        <v>9.31</v>
      </c>
      <c r="T520" s="59">
        <v>55.84</v>
      </c>
      <c r="U520" s="59">
        <v>65.150000000000006</v>
      </c>
      <c r="V520" s="59">
        <v>9.31</v>
      </c>
      <c r="W520" s="59">
        <v>55.84</v>
      </c>
      <c r="X520" s="59">
        <v>65.150000000000006</v>
      </c>
      <c r="Y520" s="91">
        <f t="shared" si="121"/>
        <v>-11.390000000000008</v>
      </c>
    </row>
    <row r="521" spans="1:25" s="50" customFormat="1" x14ac:dyDescent="0.25">
      <c r="A521" s="52" t="s">
        <v>2493</v>
      </c>
      <c r="B521" s="44" t="s">
        <v>3013</v>
      </c>
      <c r="C521" s="62"/>
      <c r="D521" s="62"/>
      <c r="E521" s="87" t="s">
        <v>672</v>
      </c>
      <c r="F521" s="62"/>
      <c r="G521" s="60"/>
      <c r="H521" s="60"/>
      <c r="I521" s="66"/>
      <c r="J521" s="60"/>
      <c r="K521" s="66"/>
      <c r="L521" s="60"/>
      <c r="M521" s="60"/>
      <c r="N521" s="60"/>
      <c r="O521" s="60"/>
      <c r="P521" s="61">
        <f>P522+P525</f>
        <v>2811.54</v>
      </c>
      <c r="Q521" s="57">
        <f t="shared" si="120"/>
        <v>7.0308972039161057E-4</v>
      </c>
      <c r="S521" s="60"/>
      <c r="T521" s="60"/>
      <c r="U521" s="60"/>
      <c r="V521" s="60"/>
      <c r="W521" s="60"/>
      <c r="X521" s="61">
        <v>3407.5</v>
      </c>
      <c r="Y521" s="91">
        <f t="shared" si="121"/>
        <v>-595.96</v>
      </c>
    </row>
    <row r="522" spans="1:25" s="50" customFormat="1" x14ac:dyDescent="0.25">
      <c r="A522" s="52" t="s">
        <v>2494</v>
      </c>
      <c r="B522" s="44" t="s">
        <v>673</v>
      </c>
      <c r="C522" s="62"/>
      <c r="D522" s="62"/>
      <c r="E522" s="87" t="s">
        <v>52</v>
      </c>
      <c r="F522" s="62"/>
      <c r="G522" s="60"/>
      <c r="H522" s="60"/>
      <c r="I522" s="66"/>
      <c r="J522" s="60"/>
      <c r="K522" s="66"/>
      <c r="L522" s="60"/>
      <c r="M522" s="60"/>
      <c r="N522" s="60"/>
      <c r="O522" s="60"/>
      <c r="P522" s="61">
        <f>SUM(P523:P524)</f>
        <v>97.84</v>
      </c>
      <c r="Q522" s="57">
        <f t="shared" si="120"/>
        <v>2.4467124153707644E-5</v>
      </c>
      <c r="S522" s="60"/>
      <c r="T522" s="60"/>
      <c r="U522" s="60"/>
      <c r="V522" s="60"/>
      <c r="W522" s="60"/>
      <c r="X522" s="61">
        <v>118.58</v>
      </c>
      <c r="Y522" s="91">
        <f t="shared" si="121"/>
        <v>-20.739999999999995</v>
      </c>
    </row>
    <row r="523" spans="1:25" s="50" customFormat="1" x14ac:dyDescent="0.25">
      <c r="A523" s="52" t="s">
        <v>2495</v>
      </c>
      <c r="B523" s="3" t="s">
        <v>674</v>
      </c>
      <c r="C523" s="46">
        <v>40101</v>
      </c>
      <c r="D523" s="47" t="s">
        <v>1490</v>
      </c>
      <c r="E523" s="48" t="s">
        <v>150</v>
      </c>
      <c r="F523" s="46" t="s">
        <v>7</v>
      </c>
      <c r="G523" s="59">
        <v>2.1</v>
      </c>
      <c r="H523" s="59">
        <v>2.1</v>
      </c>
      <c r="I523" s="66">
        <v>34.229999999999997</v>
      </c>
      <c r="J523" s="59">
        <v>28.25</v>
      </c>
      <c r="K523" s="66">
        <v>0</v>
      </c>
      <c r="L523" s="59">
        <v>0</v>
      </c>
      <c r="M523" s="59">
        <f>L523+J523</f>
        <v>28.25</v>
      </c>
      <c r="N523" s="59">
        <f>TRUNC(J523*H523,2)</f>
        <v>59.32</v>
      </c>
      <c r="O523" s="59">
        <f>TRUNC(L523*H523,2)</f>
        <v>0</v>
      </c>
      <c r="P523" s="59">
        <f>TRUNC(((J523*H523)+(L523*H523)),2)</f>
        <v>59.32</v>
      </c>
      <c r="Q523" s="58">
        <f t="shared" si="120"/>
        <v>1.4834319345849727E-5</v>
      </c>
      <c r="S523" s="59">
        <v>34.229999999999997</v>
      </c>
      <c r="T523" s="59">
        <v>0</v>
      </c>
      <c r="U523" s="59">
        <v>34.229999999999997</v>
      </c>
      <c r="V523" s="59">
        <v>71.88</v>
      </c>
      <c r="W523" s="59">
        <v>0</v>
      </c>
      <c r="X523" s="59">
        <v>71.88</v>
      </c>
      <c r="Y523" s="91">
        <f t="shared" si="121"/>
        <v>-12.559999999999995</v>
      </c>
    </row>
    <row r="524" spans="1:25" s="50" customFormat="1" x14ac:dyDescent="0.25">
      <c r="A524" s="52" t="s">
        <v>2496</v>
      </c>
      <c r="B524" s="3" t="s">
        <v>675</v>
      </c>
      <c r="C524" s="46">
        <v>40902</v>
      </c>
      <c r="D524" s="47" t="s">
        <v>1490</v>
      </c>
      <c r="E524" s="48" t="s">
        <v>359</v>
      </c>
      <c r="F524" s="46" t="s">
        <v>7</v>
      </c>
      <c r="G524" s="59">
        <v>2.06</v>
      </c>
      <c r="H524" s="59">
        <v>2.06</v>
      </c>
      <c r="I524" s="66">
        <v>22.67</v>
      </c>
      <c r="J524" s="59">
        <v>18.7</v>
      </c>
      <c r="K524" s="66">
        <v>0</v>
      </c>
      <c r="L524" s="59">
        <v>0</v>
      </c>
      <c r="M524" s="59">
        <f>L524+J524</f>
        <v>18.7</v>
      </c>
      <c r="N524" s="59">
        <f>TRUNC(J524*H524,2)</f>
        <v>38.520000000000003</v>
      </c>
      <c r="O524" s="59">
        <f>TRUNC(L524*H524,2)</f>
        <v>0</v>
      </c>
      <c r="P524" s="59">
        <f>TRUNC(((J524*H524)+(L524*H524)),2)</f>
        <v>38.520000000000003</v>
      </c>
      <c r="Q524" s="58">
        <f t="shared" si="120"/>
        <v>9.6328048078579153E-6</v>
      </c>
      <c r="S524" s="59">
        <v>22.67</v>
      </c>
      <c r="T524" s="59">
        <v>0</v>
      </c>
      <c r="U524" s="59">
        <v>22.67</v>
      </c>
      <c r="V524" s="59">
        <v>46.7</v>
      </c>
      <c r="W524" s="59">
        <v>0</v>
      </c>
      <c r="X524" s="59">
        <v>46.7</v>
      </c>
      <c r="Y524" s="91">
        <f t="shared" si="121"/>
        <v>-8.18</v>
      </c>
    </row>
    <row r="525" spans="1:25" s="50" customFormat="1" x14ac:dyDescent="0.25">
      <c r="A525" s="52" t="s">
        <v>2497</v>
      </c>
      <c r="B525" s="44" t="s">
        <v>676</v>
      </c>
      <c r="C525" s="62"/>
      <c r="D525" s="62"/>
      <c r="E525" s="87" t="s">
        <v>657</v>
      </c>
      <c r="F525" s="62"/>
      <c r="G525" s="60"/>
      <c r="H525" s="60"/>
      <c r="I525" s="66"/>
      <c r="J525" s="60"/>
      <c r="K525" s="66"/>
      <c r="L525" s="60"/>
      <c r="M525" s="60"/>
      <c r="N525" s="60"/>
      <c r="O525" s="60"/>
      <c r="P525" s="61">
        <f>P526+P535+P542</f>
        <v>2713.7</v>
      </c>
      <c r="Q525" s="57">
        <f t="shared" si="120"/>
        <v>6.7862259623790294E-4</v>
      </c>
      <c r="S525" s="60"/>
      <c r="T525" s="60"/>
      <c r="U525" s="60"/>
      <c r="V525" s="60"/>
      <c r="W525" s="60"/>
      <c r="X525" s="61">
        <v>3288.92</v>
      </c>
      <c r="Y525" s="91">
        <f t="shared" si="121"/>
        <v>-575.22000000000025</v>
      </c>
    </row>
    <row r="526" spans="1:25" s="50" customFormat="1" x14ac:dyDescent="0.25">
      <c r="A526" s="52" t="s">
        <v>2498</v>
      </c>
      <c r="B526" s="44" t="s">
        <v>677</v>
      </c>
      <c r="C526" s="62"/>
      <c r="D526" s="62"/>
      <c r="E526" s="87" t="s">
        <v>678</v>
      </c>
      <c r="F526" s="62"/>
      <c r="G526" s="60"/>
      <c r="H526" s="60"/>
      <c r="I526" s="66"/>
      <c r="J526" s="60"/>
      <c r="K526" s="66"/>
      <c r="L526" s="60"/>
      <c r="M526" s="60"/>
      <c r="N526" s="60"/>
      <c r="O526" s="60"/>
      <c r="P526" s="61">
        <f>SUM(P527:P534)</f>
        <v>725.53</v>
      </c>
      <c r="Q526" s="57">
        <f t="shared" si="120"/>
        <v>1.8143532897832692E-4</v>
      </c>
      <c r="S526" s="60"/>
      <c r="T526" s="60"/>
      <c r="U526" s="60"/>
      <c r="V526" s="60"/>
      <c r="W526" s="60"/>
      <c r="X526" s="61">
        <v>879.35</v>
      </c>
      <c r="Y526" s="91">
        <f t="shared" si="121"/>
        <v>-153.82000000000005</v>
      </c>
    </row>
    <row r="527" spans="1:25" s="50" customFormat="1" ht="24" x14ac:dyDescent="0.25">
      <c r="A527" s="52" t="s">
        <v>2499</v>
      </c>
      <c r="B527" s="3" t="s">
        <v>679</v>
      </c>
      <c r="C527" s="46">
        <v>89356</v>
      </c>
      <c r="D527" s="46" t="s">
        <v>103</v>
      </c>
      <c r="E527" s="48" t="s">
        <v>1600</v>
      </c>
      <c r="F527" s="46" t="s">
        <v>289</v>
      </c>
      <c r="G527" s="59">
        <v>2.69</v>
      </c>
      <c r="H527" s="59">
        <v>2.69</v>
      </c>
      <c r="I527" s="66">
        <v>14.15</v>
      </c>
      <c r="J527" s="59">
        <v>11.67</v>
      </c>
      <c r="K527" s="66">
        <v>9.75</v>
      </c>
      <c r="L527" s="59">
        <v>8.0399999999999991</v>
      </c>
      <c r="M527" s="59">
        <f t="shared" ref="M527:M534" si="122">L527+J527</f>
        <v>19.71</v>
      </c>
      <c r="N527" s="59">
        <f t="shared" ref="N527:N534" si="123">TRUNC(J527*H527,2)</f>
        <v>31.39</v>
      </c>
      <c r="O527" s="59">
        <f t="shared" ref="O527:O534" si="124">TRUNC(L527*H527,2)</f>
        <v>21.62</v>
      </c>
      <c r="P527" s="59">
        <f t="shared" ref="P527:P534" si="125">TRUNC(((J527*H527)+(L527*H527)),2)</f>
        <v>53.01</v>
      </c>
      <c r="Q527" s="58">
        <f t="shared" si="120"/>
        <v>1.3256359887449326E-5</v>
      </c>
      <c r="S527" s="59">
        <v>14.15</v>
      </c>
      <c r="T527" s="59">
        <v>9.75</v>
      </c>
      <c r="U527" s="59">
        <v>23.9</v>
      </c>
      <c r="V527" s="59">
        <v>38.06</v>
      </c>
      <c r="W527" s="59">
        <v>26.23</v>
      </c>
      <c r="X527" s="59">
        <v>64.290000000000006</v>
      </c>
      <c r="Y527" s="91">
        <f t="shared" si="121"/>
        <v>-11.280000000000008</v>
      </c>
    </row>
    <row r="528" spans="1:25" s="50" customFormat="1" ht="24" x14ac:dyDescent="0.25">
      <c r="A528" s="52" t="s">
        <v>2500</v>
      </c>
      <c r="B528" s="3" t="s">
        <v>680</v>
      </c>
      <c r="C528" s="46">
        <v>89357</v>
      </c>
      <c r="D528" s="46" t="s">
        <v>103</v>
      </c>
      <c r="E528" s="48" t="s">
        <v>1601</v>
      </c>
      <c r="F528" s="46" t="s">
        <v>289</v>
      </c>
      <c r="G528" s="59">
        <v>10.130000000000001</v>
      </c>
      <c r="H528" s="59">
        <v>10.130000000000001</v>
      </c>
      <c r="I528" s="66">
        <v>16.87</v>
      </c>
      <c r="J528" s="59">
        <v>13.92</v>
      </c>
      <c r="K528" s="66">
        <v>16.93</v>
      </c>
      <c r="L528" s="59">
        <v>13.97</v>
      </c>
      <c r="M528" s="59">
        <f t="shared" si="122"/>
        <v>27.89</v>
      </c>
      <c r="N528" s="59">
        <f t="shared" si="123"/>
        <v>141</v>
      </c>
      <c r="O528" s="59">
        <f t="shared" si="124"/>
        <v>141.51</v>
      </c>
      <c r="P528" s="59">
        <f t="shared" si="125"/>
        <v>282.52</v>
      </c>
      <c r="Q528" s="58">
        <f t="shared" si="120"/>
        <v>7.06505715035311E-5</v>
      </c>
      <c r="S528" s="59">
        <v>16.87</v>
      </c>
      <c r="T528" s="59">
        <v>16.93</v>
      </c>
      <c r="U528" s="59">
        <v>33.799999999999997</v>
      </c>
      <c r="V528" s="59">
        <v>170.89</v>
      </c>
      <c r="W528" s="59">
        <v>171.5</v>
      </c>
      <c r="X528" s="59">
        <v>342.39</v>
      </c>
      <c r="Y528" s="91">
        <f t="shared" si="121"/>
        <v>-59.870000000000005</v>
      </c>
    </row>
    <row r="529" spans="1:25" s="50" customFormat="1" ht="24" x14ac:dyDescent="0.25">
      <c r="A529" s="52" t="s">
        <v>2501</v>
      </c>
      <c r="B529" s="3" t="s">
        <v>681</v>
      </c>
      <c r="C529" s="46">
        <v>89369</v>
      </c>
      <c r="D529" s="46" t="s">
        <v>103</v>
      </c>
      <c r="E529" s="48" t="s">
        <v>1608</v>
      </c>
      <c r="F529" s="46" t="s">
        <v>133</v>
      </c>
      <c r="G529" s="59">
        <v>2</v>
      </c>
      <c r="H529" s="59">
        <v>2</v>
      </c>
      <c r="I529" s="66">
        <v>6.75</v>
      </c>
      <c r="J529" s="59">
        <v>5.57</v>
      </c>
      <c r="K529" s="66">
        <v>11.59</v>
      </c>
      <c r="L529" s="59">
        <v>9.56</v>
      </c>
      <c r="M529" s="59">
        <f t="shared" si="122"/>
        <v>15.13</v>
      </c>
      <c r="N529" s="59">
        <f t="shared" si="123"/>
        <v>11.14</v>
      </c>
      <c r="O529" s="59">
        <f t="shared" si="124"/>
        <v>19.12</v>
      </c>
      <c r="P529" s="59">
        <f t="shared" si="125"/>
        <v>30.26</v>
      </c>
      <c r="Q529" s="58">
        <f t="shared" si="120"/>
        <v>7.5672033615207821E-6</v>
      </c>
      <c r="S529" s="59">
        <v>6.75</v>
      </c>
      <c r="T529" s="59">
        <v>11.59</v>
      </c>
      <c r="U529" s="59">
        <v>18.34</v>
      </c>
      <c r="V529" s="59">
        <v>13.5</v>
      </c>
      <c r="W529" s="59">
        <v>23.18</v>
      </c>
      <c r="X529" s="59">
        <v>36.68</v>
      </c>
      <c r="Y529" s="91">
        <f t="shared" si="121"/>
        <v>-6.4199999999999982</v>
      </c>
    </row>
    <row r="530" spans="1:25" s="50" customFormat="1" ht="36" x14ac:dyDescent="0.25">
      <c r="A530" s="52" t="s">
        <v>2502</v>
      </c>
      <c r="B530" s="48" t="s">
        <v>1760</v>
      </c>
      <c r="C530" s="47" t="s">
        <v>1611</v>
      </c>
      <c r="D530" s="47" t="s">
        <v>103</v>
      </c>
      <c r="E530" s="48" t="s">
        <v>1612</v>
      </c>
      <c r="F530" s="47" t="s">
        <v>133</v>
      </c>
      <c r="G530" s="59">
        <v>3</v>
      </c>
      <c r="H530" s="59">
        <v>3</v>
      </c>
      <c r="I530" s="66">
        <v>5.26</v>
      </c>
      <c r="J530" s="59">
        <v>4.34</v>
      </c>
      <c r="K530" s="66">
        <v>12.65</v>
      </c>
      <c r="L530" s="59">
        <v>10.44</v>
      </c>
      <c r="M530" s="59">
        <f t="shared" si="122"/>
        <v>14.78</v>
      </c>
      <c r="N530" s="59">
        <f t="shared" si="123"/>
        <v>13.02</v>
      </c>
      <c r="O530" s="59">
        <f t="shared" si="124"/>
        <v>31.32</v>
      </c>
      <c r="P530" s="59">
        <f t="shared" si="125"/>
        <v>44.34</v>
      </c>
      <c r="Q530" s="58">
        <f t="shared" si="120"/>
        <v>1.1088228587238317E-5</v>
      </c>
      <c r="S530" s="59">
        <v>5.26</v>
      </c>
      <c r="T530" s="59">
        <v>12.65</v>
      </c>
      <c r="U530" s="59">
        <v>17.91</v>
      </c>
      <c r="V530" s="59">
        <v>15.78</v>
      </c>
      <c r="W530" s="59">
        <v>37.950000000000003</v>
      </c>
      <c r="X530" s="59">
        <v>53.73</v>
      </c>
      <c r="Y530" s="91">
        <f t="shared" si="121"/>
        <v>-9.3899999999999935</v>
      </c>
    </row>
    <row r="531" spans="1:25" s="50" customFormat="1" x14ac:dyDescent="0.25">
      <c r="A531" s="52" t="s">
        <v>2503</v>
      </c>
      <c r="B531" s="3" t="s">
        <v>682</v>
      </c>
      <c r="C531" s="46">
        <v>81340</v>
      </c>
      <c r="D531" s="47" t="s">
        <v>1490</v>
      </c>
      <c r="E531" s="48" t="s">
        <v>499</v>
      </c>
      <c r="F531" s="46" t="s">
        <v>106</v>
      </c>
      <c r="G531" s="59">
        <v>2</v>
      </c>
      <c r="H531" s="59">
        <v>2</v>
      </c>
      <c r="I531" s="66">
        <v>6.72</v>
      </c>
      <c r="J531" s="59">
        <v>5.54</v>
      </c>
      <c r="K531" s="66">
        <v>4.93</v>
      </c>
      <c r="L531" s="59">
        <v>4.0599999999999996</v>
      </c>
      <c r="M531" s="59">
        <f t="shared" si="122"/>
        <v>9.6</v>
      </c>
      <c r="N531" s="59">
        <f t="shared" si="123"/>
        <v>11.08</v>
      </c>
      <c r="O531" s="59">
        <f t="shared" si="124"/>
        <v>8.1199999999999992</v>
      </c>
      <c r="P531" s="59">
        <f t="shared" si="125"/>
        <v>19.2</v>
      </c>
      <c r="Q531" s="58">
        <f t="shared" si="120"/>
        <v>4.8013980350693653E-6</v>
      </c>
      <c r="S531" s="59">
        <v>6.72</v>
      </c>
      <c r="T531" s="59">
        <v>4.93</v>
      </c>
      <c r="U531" s="59">
        <v>11.65</v>
      </c>
      <c r="V531" s="59">
        <v>13.44</v>
      </c>
      <c r="W531" s="59">
        <v>9.86</v>
      </c>
      <c r="X531" s="59">
        <v>23.3</v>
      </c>
      <c r="Y531" s="91">
        <f t="shared" si="121"/>
        <v>-4.1000000000000014</v>
      </c>
    </row>
    <row r="532" spans="1:25" s="50" customFormat="1" ht="24" x14ac:dyDescent="0.25">
      <c r="A532" s="52" t="s">
        <v>2504</v>
      </c>
      <c r="B532" s="3" t="s">
        <v>683</v>
      </c>
      <c r="C532" s="46">
        <v>89398</v>
      </c>
      <c r="D532" s="46" t="s">
        <v>103</v>
      </c>
      <c r="E532" s="48" t="s">
        <v>1604</v>
      </c>
      <c r="F532" s="46" t="s">
        <v>133</v>
      </c>
      <c r="G532" s="59">
        <v>1</v>
      </c>
      <c r="H532" s="59">
        <v>1</v>
      </c>
      <c r="I532" s="66">
        <v>8.99</v>
      </c>
      <c r="J532" s="59">
        <v>7.41</v>
      </c>
      <c r="K532" s="66">
        <v>9.6300000000000008</v>
      </c>
      <c r="L532" s="59">
        <v>7.94</v>
      </c>
      <c r="M532" s="59">
        <f t="shared" si="122"/>
        <v>15.350000000000001</v>
      </c>
      <c r="N532" s="59">
        <f t="shared" si="123"/>
        <v>7.41</v>
      </c>
      <c r="O532" s="59">
        <f t="shared" si="124"/>
        <v>7.94</v>
      </c>
      <c r="P532" s="59">
        <f t="shared" si="125"/>
        <v>15.35</v>
      </c>
      <c r="Q532" s="58">
        <f t="shared" si="120"/>
        <v>3.8386176999122273E-6</v>
      </c>
      <c r="S532" s="59">
        <v>8.99</v>
      </c>
      <c r="T532" s="59">
        <v>9.6300000000000008</v>
      </c>
      <c r="U532" s="59">
        <v>18.62</v>
      </c>
      <c r="V532" s="59">
        <v>8.99</v>
      </c>
      <c r="W532" s="59">
        <v>9.6300000000000008</v>
      </c>
      <c r="X532" s="59">
        <v>18.62</v>
      </c>
      <c r="Y532" s="91">
        <f t="shared" si="121"/>
        <v>-3.2700000000000014</v>
      </c>
    </row>
    <row r="533" spans="1:25" s="50" customFormat="1" ht="24" x14ac:dyDescent="0.25">
      <c r="A533" s="52" t="s">
        <v>2505</v>
      </c>
      <c r="B533" s="48" t="s">
        <v>1761</v>
      </c>
      <c r="C533" s="47" t="s">
        <v>1762</v>
      </c>
      <c r="D533" s="47" t="s">
        <v>103</v>
      </c>
      <c r="E533" s="48" t="s">
        <v>1763</v>
      </c>
      <c r="F533" s="47" t="s">
        <v>133</v>
      </c>
      <c r="G533" s="59">
        <v>1</v>
      </c>
      <c r="H533" s="59">
        <v>1</v>
      </c>
      <c r="I533" s="66">
        <v>8.27</v>
      </c>
      <c r="J533" s="59">
        <v>6.82</v>
      </c>
      <c r="K533" s="66">
        <v>12.78</v>
      </c>
      <c r="L533" s="59">
        <v>10.54</v>
      </c>
      <c r="M533" s="59">
        <f t="shared" si="122"/>
        <v>17.36</v>
      </c>
      <c r="N533" s="59">
        <f t="shared" si="123"/>
        <v>6.82</v>
      </c>
      <c r="O533" s="59">
        <f t="shared" si="124"/>
        <v>10.54</v>
      </c>
      <c r="P533" s="59">
        <f t="shared" si="125"/>
        <v>17.36</v>
      </c>
      <c r="Q533" s="58">
        <f t="shared" si="120"/>
        <v>4.341264056708551E-6</v>
      </c>
      <c r="S533" s="59">
        <v>8.27</v>
      </c>
      <c r="T533" s="59">
        <v>12.78</v>
      </c>
      <c r="U533" s="59">
        <v>21.05</v>
      </c>
      <c r="V533" s="59">
        <v>8.27</v>
      </c>
      <c r="W533" s="59">
        <v>12.78</v>
      </c>
      <c r="X533" s="59">
        <v>21.05</v>
      </c>
      <c r="Y533" s="91">
        <f t="shared" si="121"/>
        <v>-3.6900000000000013</v>
      </c>
    </row>
    <row r="534" spans="1:25" s="50" customFormat="1" x14ac:dyDescent="0.25">
      <c r="A534" s="52" t="s">
        <v>2506</v>
      </c>
      <c r="B534" s="3" t="s">
        <v>684</v>
      </c>
      <c r="C534" s="46">
        <v>80926</v>
      </c>
      <c r="D534" s="47" t="s">
        <v>1490</v>
      </c>
      <c r="E534" s="48" t="s">
        <v>493</v>
      </c>
      <c r="F534" s="46" t="s">
        <v>106</v>
      </c>
      <c r="G534" s="59">
        <v>3</v>
      </c>
      <c r="H534" s="59">
        <v>3</v>
      </c>
      <c r="I534" s="66">
        <v>22.78</v>
      </c>
      <c r="J534" s="59">
        <v>18.8</v>
      </c>
      <c r="K534" s="66">
        <v>83.65</v>
      </c>
      <c r="L534" s="59">
        <v>69.03</v>
      </c>
      <c r="M534" s="59">
        <f t="shared" si="122"/>
        <v>87.83</v>
      </c>
      <c r="N534" s="59">
        <f t="shared" si="123"/>
        <v>56.4</v>
      </c>
      <c r="O534" s="59">
        <f t="shared" si="124"/>
        <v>207.09</v>
      </c>
      <c r="P534" s="59">
        <f t="shared" si="125"/>
        <v>263.49</v>
      </c>
      <c r="Q534" s="58">
        <f t="shared" si="120"/>
        <v>6.5891685846897243E-5</v>
      </c>
      <c r="S534" s="59">
        <v>22.78</v>
      </c>
      <c r="T534" s="59">
        <v>83.65</v>
      </c>
      <c r="U534" s="59">
        <v>106.43</v>
      </c>
      <c r="V534" s="59">
        <v>68.34</v>
      </c>
      <c r="W534" s="59">
        <v>250.95</v>
      </c>
      <c r="X534" s="59">
        <v>319.29000000000002</v>
      </c>
      <c r="Y534" s="91">
        <f t="shared" si="121"/>
        <v>-55.800000000000011</v>
      </c>
    </row>
    <row r="535" spans="1:25" s="50" customFormat="1" x14ac:dyDescent="0.25">
      <c r="A535" s="52" t="s">
        <v>2507</v>
      </c>
      <c r="B535" s="44" t="s">
        <v>685</v>
      </c>
      <c r="C535" s="62"/>
      <c r="D535" s="62"/>
      <c r="E535" s="87" t="s">
        <v>686</v>
      </c>
      <c r="F535" s="62"/>
      <c r="G535" s="60"/>
      <c r="H535" s="60"/>
      <c r="I535" s="66"/>
      <c r="J535" s="60"/>
      <c r="K535" s="66"/>
      <c r="L535" s="60"/>
      <c r="M535" s="60"/>
      <c r="N535" s="60"/>
      <c r="O535" s="60"/>
      <c r="P535" s="61">
        <f>SUM(P536:P541)</f>
        <v>579.55000000000007</v>
      </c>
      <c r="Q535" s="57">
        <f t="shared" si="120"/>
        <v>1.4492969954294017E-4</v>
      </c>
      <c r="S535" s="60"/>
      <c r="T535" s="60"/>
      <c r="U535" s="60"/>
      <c r="V535" s="60"/>
      <c r="W535" s="60"/>
      <c r="X535" s="61">
        <v>702.66</v>
      </c>
      <c r="Y535" s="91">
        <f t="shared" si="121"/>
        <v>-123.1099999999999</v>
      </c>
    </row>
    <row r="536" spans="1:25" s="50" customFormat="1" ht="36" x14ac:dyDescent="0.25">
      <c r="A536" s="52" t="s">
        <v>2508</v>
      </c>
      <c r="B536" s="48" t="s">
        <v>1764</v>
      </c>
      <c r="C536" s="47" t="s">
        <v>1623</v>
      </c>
      <c r="D536" s="47" t="s">
        <v>103</v>
      </c>
      <c r="E536" s="48" t="s">
        <v>1624</v>
      </c>
      <c r="F536" s="47" t="s">
        <v>289</v>
      </c>
      <c r="G536" s="59">
        <v>14.07</v>
      </c>
      <c r="H536" s="59">
        <v>14.07</v>
      </c>
      <c r="I536" s="66">
        <v>11.85</v>
      </c>
      <c r="J536" s="59">
        <v>9.77</v>
      </c>
      <c r="K536" s="66">
        <v>14.84</v>
      </c>
      <c r="L536" s="59">
        <v>12.24</v>
      </c>
      <c r="M536" s="59">
        <f t="shared" ref="M536:M541" si="126">L536+J536</f>
        <v>22.009999999999998</v>
      </c>
      <c r="N536" s="59">
        <f t="shared" ref="N536:N541" si="127">TRUNC(J536*H536,2)</f>
        <v>137.46</v>
      </c>
      <c r="O536" s="59">
        <f t="shared" ref="O536:O541" si="128">TRUNC(L536*H536,2)</f>
        <v>172.21</v>
      </c>
      <c r="P536" s="59">
        <f t="shared" ref="P536:P541" si="129">TRUNC(((J536*H536)+(L536*H536)),2)</f>
        <v>309.68</v>
      </c>
      <c r="Q536" s="58">
        <f t="shared" si="120"/>
        <v>7.744254914063964E-5</v>
      </c>
      <c r="S536" s="59">
        <v>11.85</v>
      </c>
      <c r="T536" s="59">
        <v>14.84</v>
      </c>
      <c r="U536" s="59">
        <v>26.69</v>
      </c>
      <c r="V536" s="59">
        <v>166.72</v>
      </c>
      <c r="W536" s="59">
        <v>208.8</v>
      </c>
      <c r="X536" s="59">
        <v>375.52</v>
      </c>
      <c r="Y536" s="91">
        <f t="shared" si="121"/>
        <v>-65.839999999999975</v>
      </c>
    </row>
    <row r="537" spans="1:25" s="50" customFormat="1" ht="24" x14ac:dyDescent="0.25">
      <c r="A537" s="52" t="s">
        <v>2509</v>
      </c>
      <c r="B537" s="3" t="s">
        <v>687</v>
      </c>
      <c r="C537" s="46" t="s">
        <v>511</v>
      </c>
      <c r="D537" s="46" t="s">
        <v>70</v>
      </c>
      <c r="E537" s="48" t="s">
        <v>1651</v>
      </c>
      <c r="F537" s="46" t="s">
        <v>133</v>
      </c>
      <c r="G537" s="59">
        <v>1</v>
      </c>
      <c r="H537" s="59">
        <v>1</v>
      </c>
      <c r="I537" s="66">
        <v>12.29</v>
      </c>
      <c r="J537" s="59">
        <v>10.14</v>
      </c>
      <c r="K537" s="66">
        <v>19.91</v>
      </c>
      <c r="L537" s="59">
        <v>16.43</v>
      </c>
      <c r="M537" s="59">
        <f t="shared" si="126"/>
        <v>26.57</v>
      </c>
      <c r="N537" s="59">
        <f t="shared" si="127"/>
        <v>10.14</v>
      </c>
      <c r="O537" s="59">
        <f t="shared" si="128"/>
        <v>16.43</v>
      </c>
      <c r="P537" s="59">
        <f t="shared" si="129"/>
        <v>26.57</v>
      </c>
      <c r="Q537" s="58">
        <f t="shared" si="120"/>
        <v>6.6444346766558875E-6</v>
      </c>
      <c r="S537" s="59">
        <v>12.29</v>
      </c>
      <c r="T537" s="59">
        <v>19.91</v>
      </c>
      <c r="U537" s="59">
        <v>32.200000000000003</v>
      </c>
      <c r="V537" s="59">
        <v>12.29</v>
      </c>
      <c r="W537" s="59">
        <v>19.91</v>
      </c>
      <c r="X537" s="59">
        <v>32.200000000000003</v>
      </c>
      <c r="Y537" s="91">
        <f t="shared" si="121"/>
        <v>-5.6300000000000026</v>
      </c>
    </row>
    <row r="538" spans="1:25" s="50" customFormat="1" ht="36" x14ac:dyDescent="0.25">
      <c r="A538" s="52" t="s">
        <v>2510</v>
      </c>
      <c r="B538" s="48" t="s">
        <v>1765</v>
      </c>
      <c r="C538" s="47" t="s">
        <v>1632</v>
      </c>
      <c r="D538" s="47" t="s">
        <v>103</v>
      </c>
      <c r="E538" s="48" t="s">
        <v>1633</v>
      </c>
      <c r="F538" s="47" t="s">
        <v>133</v>
      </c>
      <c r="G538" s="59">
        <v>3</v>
      </c>
      <c r="H538" s="59">
        <v>3</v>
      </c>
      <c r="I538" s="66">
        <v>6.84</v>
      </c>
      <c r="J538" s="59">
        <v>5.64</v>
      </c>
      <c r="K538" s="66">
        <v>19.78</v>
      </c>
      <c r="L538" s="59">
        <v>16.32</v>
      </c>
      <c r="M538" s="59">
        <f t="shared" si="126"/>
        <v>21.96</v>
      </c>
      <c r="N538" s="59">
        <f t="shared" si="127"/>
        <v>16.920000000000002</v>
      </c>
      <c r="O538" s="59">
        <f t="shared" si="128"/>
        <v>48.96</v>
      </c>
      <c r="P538" s="59">
        <f t="shared" si="129"/>
        <v>65.88</v>
      </c>
      <c r="Q538" s="58">
        <f t="shared" si="120"/>
        <v>1.647479700783176E-5</v>
      </c>
      <c r="S538" s="59">
        <v>6.84</v>
      </c>
      <c r="T538" s="59">
        <v>19.78</v>
      </c>
      <c r="U538" s="59">
        <v>26.62</v>
      </c>
      <c r="V538" s="59">
        <v>20.52</v>
      </c>
      <c r="W538" s="59">
        <v>59.34</v>
      </c>
      <c r="X538" s="59">
        <v>79.86</v>
      </c>
      <c r="Y538" s="91">
        <f t="shared" si="121"/>
        <v>-13.980000000000004</v>
      </c>
    </row>
    <row r="539" spans="1:25" s="50" customFormat="1" ht="36" x14ac:dyDescent="0.25">
      <c r="A539" s="52" t="s">
        <v>2511</v>
      </c>
      <c r="B539" s="48" t="s">
        <v>1766</v>
      </c>
      <c r="C539" s="47" t="s">
        <v>1639</v>
      </c>
      <c r="D539" s="47" t="s">
        <v>103</v>
      </c>
      <c r="E539" s="48" t="s">
        <v>1640</v>
      </c>
      <c r="F539" s="47" t="s">
        <v>133</v>
      </c>
      <c r="G539" s="59">
        <v>6</v>
      </c>
      <c r="H539" s="59">
        <v>6</v>
      </c>
      <c r="I539" s="66">
        <v>5.13</v>
      </c>
      <c r="J539" s="59">
        <v>4.2300000000000004</v>
      </c>
      <c r="K539" s="66">
        <v>9.82</v>
      </c>
      <c r="L539" s="59">
        <v>8.1</v>
      </c>
      <c r="M539" s="59">
        <f t="shared" si="126"/>
        <v>12.33</v>
      </c>
      <c r="N539" s="59">
        <f t="shared" si="127"/>
        <v>25.38</v>
      </c>
      <c r="O539" s="59">
        <f t="shared" si="128"/>
        <v>48.6</v>
      </c>
      <c r="P539" s="59">
        <f t="shared" si="129"/>
        <v>73.98</v>
      </c>
      <c r="Q539" s="58">
        <f t="shared" si="120"/>
        <v>1.8500386803876651E-5</v>
      </c>
      <c r="S539" s="59">
        <v>5.13</v>
      </c>
      <c r="T539" s="59">
        <v>9.82</v>
      </c>
      <c r="U539" s="59">
        <v>14.95</v>
      </c>
      <c r="V539" s="59">
        <v>30.78</v>
      </c>
      <c r="W539" s="59">
        <v>58.92</v>
      </c>
      <c r="X539" s="59">
        <v>89.7</v>
      </c>
      <c r="Y539" s="91">
        <f t="shared" si="121"/>
        <v>-15.719999999999999</v>
      </c>
    </row>
    <row r="540" spans="1:25" s="50" customFormat="1" x14ac:dyDescent="0.25">
      <c r="A540" s="52" t="s">
        <v>2512</v>
      </c>
      <c r="B540" s="3" t="s">
        <v>688</v>
      </c>
      <c r="C540" s="46">
        <v>81663</v>
      </c>
      <c r="D540" s="47" t="s">
        <v>1490</v>
      </c>
      <c r="E540" s="48" t="s">
        <v>689</v>
      </c>
      <c r="F540" s="46" t="s">
        <v>106</v>
      </c>
      <c r="G540" s="59">
        <v>2</v>
      </c>
      <c r="H540" s="59">
        <v>2</v>
      </c>
      <c r="I540" s="66">
        <v>8.2100000000000009</v>
      </c>
      <c r="J540" s="59">
        <v>6.77</v>
      </c>
      <c r="K540" s="66">
        <v>38.799999999999997</v>
      </c>
      <c r="L540" s="59">
        <v>32.020000000000003</v>
      </c>
      <c r="M540" s="59">
        <f t="shared" si="126"/>
        <v>38.790000000000006</v>
      </c>
      <c r="N540" s="59">
        <f t="shared" si="127"/>
        <v>13.54</v>
      </c>
      <c r="O540" s="59">
        <f t="shared" si="128"/>
        <v>64.040000000000006</v>
      </c>
      <c r="P540" s="59">
        <f t="shared" si="129"/>
        <v>77.58</v>
      </c>
      <c r="Q540" s="58">
        <f t="shared" si="120"/>
        <v>1.9400648935452155E-5</v>
      </c>
      <c r="S540" s="59">
        <v>8.2100000000000009</v>
      </c>
      <c r="T540" s="59">
        <v>38.799999999999997</v>
      </c>
      <c r="U540" s="59">
        <v>47.01</v>
      </c>
      <c r="V540" s="59">
        <v>16.420000000000002</v>
      </c>
      <c r="W540" s="59">
        <v>77.599999999999994</v>
      </c>
      <c r="X540" s="59">
        <v>94.02</v>
      </c>
      <c r="Y540" s="91">
        <f t="shared" si="121"/>
        <v>-16.439999999999998</v>
      </c>
    </row>
    <row r="541" spans="1:25" s="50" customFormat="1" ht="36" x14ac:dyDescent="0.25">
      <c r="A541" s="52" t="s">
        <v>2513</v>
      </c>
      <c r="B541" s="48" t="s">
        <v>1767</v>
      </c>
      <c r="C541" s="47" t="s">
        <v>1768</v>
      </c>
      <c r="D541" s="47" t="s">
        <v>103</v>
      </c>
      <c r="E541" s="48" t="s">
        <v>1769</v>
      </c>
      <c r="F541" s="47" t="s">
        <v>133</v>
      </c>
      <c r="G541" s="59">
        <v>2</v>
      </c>
      <c r="H541" s="59">
        <v>2</v>
      </c>
      <c r="I541" s="66">
        <v>5.13</v>
      </c>
      <c r="J541" s="59">
        <v>4.2300000000000004</v>
      </c>
      <c r="K541" s="66">
        <v>10.55</v>
      </c>
      <c r="L541" s="59">
        <v>8.6999999999999993</v>
      </c>
      <c r="M541" s="59">
        <f t="shared" si="126"/>
        <v>12.93</v>
      </c>
      <c r="N541" s="59">
        <f t="shared" si="127"/>
        <v>8.4600000000000009</v>
      </c>
      <c r="O541" s="59">
        <f t="shared" si="128"/>
        <v>17.399999999999999</v>
      </c>
      <c r="P541" s="59">
        <f t="shared" si="129"/>
        <v>25.86</v>
      </c>
      <c r="Q541" s="58">
        <f t="shared" si="120"/>
        <v>6.466882978484052E-6</v>
      </c>
      <c r="S541" s="59">
        <v>5.13</v>
      </c>
      <c r="T541" s="59">
        <v>10.55</v>
      </c>
      <c r="U541" s="59">
        <v>15.68</v>
      </c>
      <c r="V541" s="59">
        <v>10.26</v>
      </c>
      <c r="W541" s="59">
        <v>21.1</v>
      </c>
      <c r="X541" s="59">
        <v>31.36</v>
      </c>
      <c r="Y541" s="91">
        <f t="shared" si="121"/>
        <v>-5.5</v>
      </c>
    </row>
    <row r="542" spans="1:25" s="50" customFormat="1" x14ac:dyDescent="0.25">
      <c r="A542" s="52" t="s">
        <v>2514</v>
      </c>
      <c r="B542" s="44" t="s">
        <v>690</v>
      </c>
      <c r="C542" s="62"/>
      <c r="D542" s="62"/>
      <c r="E542" s="87" t="s">
        <v>691</v>
      </c>
      <c r="F542" s="62"/>
      <c r="G542" s="60"/>
      <c r="H542" s="60"/>
      <c r="I542" s="66"/>
      <c r="J542" s="60"/>
      <c r="K542" s="66"/>
      <c r="L542" s="60"/>
      <c r="M542" s="60"/>
      <c r="N542" s="60"/>
      <c r="O542" s="60"/>
      <c r="P542" s="61">
        <f>SUM(P543:P546)</f>
        <v>1408.6200000000001</v>
      </c>
      <c r="Q542" s="57">
        <f t="shared" si="120"/>
        <v>3.5225756771663593E-4</v>
      </c>
      <c r="S542" s="60"/>
      <c r="T542" s="60"/>
      <c r="U542" s="60"/>
      <c r="V542" s="60"/>
      <c r="W542" s="60"/>
      <c r="X542" s="61">
        <v>1706.91</v>
      </c>
      <c r="Y542" s="91">
        <f t="shared" si="121"/>
        <v>-298.28999999999996</v>
      </c>
    </row>
    <row r="543" spans="1:25" s="50" customFormat="1" x14ac:dyDescent="0.25">
      <c r="A543" s="52" t="s">
        <v>2515</v>
      </c>
      <c r="B543" s="3" t="s">
        <v>692</v>
      </c>
      <c r="C543" s="46">
        <v>80686</v>
      </c>
      <c r="D543" s="47" t="s">
        <v>1490</v>
      </c>
      <c r="E543" s="48" t="s">
        <v>693</v>
      </c>
      <c r="F543" s="46" t="s">
        <v>106</v>
      </c>
      <c r="G543" s="59">
        <v>3</v>
      </c>
      <c r="H543" s="59">
        <v>3</v>
      </c>
      <c r="I543" s="66">
        <v>14.56</v>
      </c>
      <c r="J543" s="59">
        <v>12.01</v>
      </c>
      <c r="K543" s="66">
        <v>304.56</v>
      </c>
      <c r="L543" s="59">
        <v>251.35</v>
      </c>
      <c r="M543" s="59">
        <f>L543+J543</f>
        <v>263.36</v>
      </c>
      <c r="N543" s="59">
        <f>TRUNC(J543*H543,2)</f>
        <v>36.03</v>
      </c>
      <c r="O543" s="59">
        <f>TRUNC(L543*H543,2)</f>
        <v>754.05</v>
      </c>
      <c r="P543" s="59">
        <f>TRUNC(((J543*H543)+(L543*H543)),2)</f>
        <v>790.08</v>
      </c>
      <c r="Q543" s="58">
        <f t="shared" si="120"/>
        <v>1.9757752914310441E-4</v>
      </c>
      <c r="S543" s="59">
        <v>14.56</v>
      </c>
      <c r="T543" s="59">
        <v>304.56</v>
      </c>
      <c r="U543" s="59">
        <v>319.12</v>
      </c>
      <c r="V543" s="59">
        <v>43.68</v>
      </c>
      <c r="W543" s="59">
        <v>913.68</v>
      </c>
      <c r="X543" s="59">
        <v>957.36</v>
      </c>
      <c r="Y543" s="91">
        <f t="shared" si="121"/>
        <v>-167.27999999999997</v>
      </c>
    </row>
    <row r="544" spans="1:25" s="50" customFormat="1" x14ac:dyDescent="0.25">
      <c r="A544" s="52" t="s">
        <v>2516</v>
      </c>
      <c r="B544" s="3" t="s">
        <v>694</v>
      </c>
      <c r="C544" s="46">
        <v>80671</v>
      </c>
      <c r="D544" s="47" t="s">
        <v>1490</v>
      </c>
      <c r="E544" s="48" t="s">
        <v>695</v>
      </c>
      <c r="F544" s="46" t="s">
        <v>106</v>
      </c>
      <c r="G544" s="59">
        <v>3</v>
      </c>
      <c r="H544" s="59">
        <v>3</v>
      </c>
      <c r="I544" s="66">
        <v>13.44</v>
      </c>
      <c r="J544" s="59">
        <v>11.09</v>
      </c>
      <c r="K544" s="66">
        <v>14.02</v>
      </c>
      <c r="L544" s="59">
        <v>11.57</v>
      </c>
      <c r="M544" s="59">
        <f>L544+J544</f>
        <v>22.66</v>
      </c>
      <c r="N544" s="59">
        <f>TRUNC(J544*H544,2)</f>
        <v>33.270000000000003</v>
      </c>
      <c r="O544" s="59">
        <f>TRUNC(L544*H544,2)</f>
        <v>34.71</v>
      </c>
      <c r="P544" s="59">
        <f>TRUNC(((J544*H544)+(L544*H544)),2)</f>
        <v>67.98</v>
      </c>
      <c r="Q544" s="58">
        <f t="shared" si="120"/>
        <v>1.6999949917917472E-5</v>
      </c>
      <c r="S544" s="59">
        <v>13.44</v>
      </c>
      <c r="T544" s="59">
        <v>14.02</v>
      </c>
      <c r="U544" s="59">
        <v>27.46</v>
      </c>
      <c r="V544" s="59">
        <v>40.32</v>
      </c>
      <c r="W544" s="59">
        <v>42.06</v>
      </c>
      <c r="X544" s="59">
        <v>82.38</v>
      </c>
      <c r="Y544" s="91">
        <f t="shared" si="121"/>
        <v>-14.399999999999991</v>
      </c>
    </row>
    <row r="545" spans="1:25" s="50" customFormat="1" x14ac:dyDescent="0.25">
      <c r="A545" s="52" t="s">
        <v>2517</v>
      </c>
      <c r="B545" s="3" t="s">
        <v>696</v>
      </c>
      <c r="C545" s="46">
        <v>80680</v>
      </c>
      <c r="D545" s="47" t="s">
        <v>1490</v>
      </c>
      <c r="E545" s="48" t="s">
        <v>697</v>
      </c>
      <c r="F545" s="46" t="s">
        <v>106</v>
      </c>
      <c r="G545" s="59">
        <v>3</v>
      </c>
      <c r="H545" s="59">
        <v>3</v>
      </c>
      <c r="I545" s="66">
        <v>8.2100000000000009</v>
      </c>
      <c r="J545" s="59">
        <v>6.77</v>
      </c>
      <c r="K545" s="66">
        <v>63.64</v>
      </c>
      <c r="L545" s="59">
        <v>52.52</v>
      </c>
      <c r="M545" s="59">
        <f>L545+J545</f>
        <v>59.290000000000006</v>
      </c>
      <c r="N545" s="59">
        <f>TRUNC(J545*H545,2)</f>
        <v>20.309999999999999</v>
      </c>
      <c r="O545" s="59">
        <f>TRUNC(L545*H545,2)</f>
        <v>157.56</v>
      </c>
      <c r="P545" s="59">
        <f>TRUNC(((J545*H545)+(L545*H545)),2)</f>
        <v>177.87</v>
      </c>
      <c r="Q545" s="58">
        <f t="shared" si="120"/>
        <v>4.4480451484259796E-5</v>
      </c>
      <c r="S545" s="59">
        <v>8.2100000000000009</v>
      </c>
      <c r="T545" s="59">
        <v>63.64</v>
      </c>
      <c r="U545" s="59">
        <v>71.849999999999994</v>
      </c>
      <c r="V545" s="59">
        <v>24.63</v>
      </c>
      <c r="W545" s="59">
        <v>190.92</v>
      </c>
      <c r="X545" s="59">
        <v>215.55</v>
      </c>
      <c r="Y545" s="91">
        <f t="shared" si="121"/>
        <v>-37.680000000000007</v>
      </c>
    </row>
    <row r="546" spans="1:25" s="50" customFormat="1" ht="24" x14ac:dyDescent="0.25">
      <c r="A546" s="52" t="s">
        <v>2518</v>
      </c>
      <c r="B546" s="3" t="s">
        <v>698</v>
      </c>
      <c r="C546" s="46">
        <v>86909</v>
      </c>
      <c r="D546" s="46" t="s">
        <v>103</v>
      </c>
      <c r="E546" s="48" t="s">
        <v>1672</v>
      </c>
      <c r="F546" s="46" t="s">
        <v>133</v>
      </c>
      <c r="G546" s="59">
        <v>3</v>
      </c>
      <c r="H546" s="59">
        <v>3</v>
      </c>
      <c r="I546" s="66">
        <v>4.47</v>
      </c>
      <c r="J546" s="59">
        <v>3.68</v>
      </c>
      <c r="K546" s="66">
        <v>146.07</v>
      </c>
      <c r="L546" s="59">
        <v>120.55</v>
      </c>
      <c r="M546" s="59">
        <f>L546+J546</f>
        <v>124.23</v>
      </c>
      <c r="N546" s="59">
        <f>TRUNC(J546*H546,2)</f>
        <v>11.04</v>
      </c>
      <c r="O546" s="59">
        <f>TRUNC(L546*H546,2)</f>
        <v>361.65</v>
      </c>
      <c r="P546" s="59">
        <f>TRUNC(((J546*H546)+(L546*H546)),2)</f>
        <v>372.69</v>
      </c>
      <c r="Q546" s="58">
        <f t="shared" si="120"/>
        <v>9.3199637171354266E-5</v>
      </c>
      <c r="S546" s="59">
        <v>4.47</v>
      </c>
      <c r="T546" s="59">
        <v>146.07</v>
      </c>
      <c r="U546" s="59">
        <v>150.54</v>
      </c>
      <c r="V546" s="59">
        <v>13.41</v>
      </c>
      <c r="W546" s="59">
        <v>438.21</v>
      </c>
      <c r="X546" s="59">
        <v>451.62</v>
      </c>
      <c r="Y546" s="91">
        <f t="shared" si="121"/>
        <v>-78.930000000000007</v>
      </c>
    </row>
    <row r="547" spans="1:25" s="50" customFormat="1" x14ac:dyDescent="0.25">
      <c r="A547" s="52" t="s">
        <v>2519</v>
      </c>
      <c r="B547" s="44" t="s">
        <v>3014</v>
      </c>
      <c r="C547" s="62"/>
      <c r="D547" s="62"/>
      <c r="E547" s="87" t="s">
        <v>699</v>
      </c>
      <c r="F547" s="62"/>
      <c r="G547" s="60"/>
      <c r="H547" s="60"/>
      <c r="I547" s="66"/>
      <c r="J547" s="60"/>
      <c r="K547" s="66"/>
      <c r="L547" s="60"/>
      <c r="M547" s="60"/>
      <c r="N547" s="60"/>
      <c r="O547" s="60"/>
      <c r="P547" s="61">
        <f>P548+P551</f>
        <v>38518.980000000003</v>
      </c>
      <c r="Q547" s="57">
        <f t="shared" si="120"/>
        <v>9.6325497335873027E-3</v>
      </c>
      <c r="S547" s="60"/>
      <c r="T547" s="60"/>
      <c r="U547" s="60"/>
      <c r="V547" s="60"/>
      <c r="W547" s="60"/>
      <c r="X547" s="61">
        <v>46679.78</v>
      </c>
      <c r="Y547" s="91">
        <f t="shared" si="121"/>
        <v>-8160.7999999999956</v>
      </c>
    </row>
    <row r="548" spans="1:25" s="50" customFormat="1" x14ac:dyDescent="0.25">
      <c r="A548" s="52" t="s">
        <v>2520</v>
      </c>
      <c r="B548" s="44" t="s">
        <v>700</v>
      </c>
      <c r="C548" s="62"/>
      <c r="D548" s="62"/>
      <c r="E548" s="87" t="s">
        <v>52</v>
      </c>
      <c r="F548" s="62"/>
      <c r="G548" s="60"/>
      <c r="H548" s="60"/>
      <c r="I548" s="66"/>
      <c r="J548" s="60"/>
      <c r="K548" s="66"/>
      <c r="L548" s="60"/>
      <c r="M548" s="60"/>
      <c r="N548" s="60"/>
      <c r="O548" s="60"/>
      <c r="P548" s="61">
        <f>SUM(P549:P550)</f>
        <v>328.38</v>
      </c>
      <c r="Q548" s="57">
        <f t="shared" si="120"/>
        <v>8.2118910768545748E-5</v>
      </c>
      <c r="S548" s="60"/>
      <c r="T548" s="60"/>
      <c r="U548" s="60"/>
      <c r="V548" s="60"/>
      <c r="W548" s="60"/>
      <c r="X548" s="61">
        <v>397.97</v>
      </c>
      <c r="Y548" s="91">
        <f t="shared" si="121"/>
        <v>-69.590000000000032</v>
      </c>
    </row>
    <row r="549" spans="1:25" s="50" customFormat="1" x14ac:dyDescent="0.25">
      <c r="A549" s="52" t="s">
        <v>2521</v>
      </c>
      <c r="B549" s="3" t="s">
        <v>701</v>
      </c>
      <c r="C549" s="46">
        <v>40101</v>
      </c>
      <c r="D549" s="47" t="s">
        <v>1490</v>
      </c>
      <c r="E549" s="48" t="s">
        <v>150</v>
      </c>
      <c r="F549" s="46" t="s">
        <v>7</v>
      </c>
      <c r="G549" s="59">
        <v>7.11</v>
      </c>
      <c r="H549" s="59">
        <v>7.11</v>
      </c>
      <c r="I549" s="66">
        <v>34.229999999999997</v>
      </c>
      <c r="J549" s="59">
        <v>28.25</v>
      </c>
      <c r="K549" s="66">
        <v>0</v>
      </c>
      <c r="L549" s="59">
        <v>0</v>
      </c>
      <c r="M549" s="59">
        <f>L549+J549</f>
        <v>28.25</v>
      </c>
      <c r="N549" s="59">
        <f>TRUNC(J549*H549,2)</f>
        <v>200.85</v>
      </c>
      <c r="O549" s="59">
        <f>TRUNC(L549*H549,2)</f>
        <v>0</v>
      </c>
      <c r="P549" s="59">
        <f>TRUNC(((J549*H549)+(L549*H549)),2)</f>
        <v>200.85</v>
      </c>
      <c r="Q549" s="58">
        <f t="shared" si="120"/>
        <v>5.0227124757483443E-5</v>
      </c>
      <c r="S549" s="59">
        <v>34.229999999999997</v>
      </c>
      <c r="T549" s="59">
        <v>0</v>
      </c>
      <c r="U549" s="59">
        <v>34.229999999999997</v>
      </c>
      <c r="V549" s="59">
        <v>243.37</v>
      </c>
      <c r="W549" s="59">
        <v>0</v>
      </c>
      <c r="X549" s="59">
        <v>243.37</v>
      </c>
      <c r="Y549" s="91">
        <f t="shared" si="121"/>
        <v>-42.52000000000001</v>
      </c>
    </row>
    <row r="550" spans="1:25" s="50" customFormat="1" x14ac:dyDescent="0.25">
      <c r="A550" s="52" t="s">
        <v>2522</v>
      </c>
      <c r="B550" s="3" t="s">
        <v>702</v>
      </c>
      <c r="C550" s="46">
        <v>40902</v>
      </c>
      <c r="D550" s="47" t="s">
        <v>1490</v>
      </c>
      <c r="E550" s="48" t="s">
        <v>359</v>
      </c>
      <c r="F550" s="46" t="s">
        <v>7</v>
      </c>
      <c r="G550" s="59">
        <v>6.82</v>
      </c>
      <c r="H550" s="59">
        <v>6.82</v>
      </c>
      <c r="I550" s="66">
        <v>22.67</v>
      </c>
      <c r="J550" s="59">
        <v>18.7</v>
      </c>
      <c r="K550" s="66">
        <v>0</v>
      </c>
      <c r="L550" s="59">
        <v>0</v>
      </c>
      <c r="M550" s="59">
        <f>L550+J550</f>
        <v>18.7</v>
      </c>
      <c r="N550" s="59">
        <f>TRUNC(J550*H550,2)</f>
        <v>127.53</v>
      </c>
      <c r="O550" s="59">
        <f>TRUNC(L550*H550,2)</f>
        <v>0</v>
      </c>
      <c r="P550" s="59">
        <f>TRUNC(((J550*H550)+(L550*H550)),2)</f>
        <v>127.53</v>
      </c>
      <c r="Q550" s="58">
        <f t="shared" si="120"/>
        <v>3.1891786011062305E-5</v>
      </c>
      <c r="S550" s="59">
        <v>22.67</v>
      </c>
      <c r="T550" s="59">
        <v>0</v>
      </c>
      <c r="U550" s="59">
        <v>22.67</v>
      </c>
      <c r="V550" s="59">
        <v>154.6</v>
      </c>
      <c r="W550" s="59">
        <v>0</v>
      </c>
      <c r="X550" s="59">
        <v>154.6</v>
      </c>
      <c r="Y550" s="91">
        <f t="shared" si="121"/>
        <v>-27.069999999999993</v>
      </c>
    </row>
    <row r="551" spans="1:25" s="50" customFormat="1" x14ac:dyDescent="0.25">
      <c r="A551" s="52" t="s">
        <v>2523</v>
      </c>
      <c r="B551" s="44" t="s">
        <v>703</v>
      </c>
      <c r="C551" s="62"/>
      <c r="D551" s="62"/>
      <c r="E551" s="87" t="s">
        <v>657</v>
      </c>
      <c r="F551" s="62"/>
      <c r="G551" s="60"/>
      <c r="H551" s="60"/>
      <c r="I551" s="66"/>
      <c r="J551" s="60"/>
      <c r="K551" s="66"/>
      <c r="L551" s="60"/>
      <c r="M551" s="60"/>
      <c r="N551" s="60"/>
      <c r="O551" s="60"/>
      <c r="P551" s="61">
        <f>P552+P577+P596</f>
        <v>38190.600000000006</v>
      </c>
      <c r="Q551" s="57">
        <f t="shared" si="120"/>
        <v>9.550430822818758E-3</v>
      </c>
      <c r="S551" s="60"/>
      <c r="T551" s="60"/>
      <c r="U551" s="60"/>
      <c r="V551" s="60"/>
      <c r="W551" s="60"/>
      <c r="X551" s="61">
        <v>46281.81</v>
      </c>
      <c r="Y551" s="91">
        <f t="shared" si="121"/>
        <v>-8091.2099999999919</v>
      </c>
    </row>
    <row r="552" spans="1:25" s="50" customFormat="1" x14ac:dyDescent="0.25">
      <c r="A552" s="52" t="s">
        <v>2524</v>
      </c>
      <c r="B552" s="44" t="s">
        <v>704</v>
      </c>
      <c r="C552" s="62"/>
      <c r="D552" s="62"/>
      <c r="E552" s="87" t="s">
        <v>678</v>
      </c>
      <c r="F552" s="62"/>
      <c r="G552" s="60"/>
      <c r="H552" s="60"/>
      <c r="I552" s="66"/>
      <c r="J552" s="60"/>
      <c r="K552" s="66"/>
      <c r="L552" s="60"/>
      <c r="M552" s="60"/>
      <c r="N552" s="60"/>
      <c r="O552" s="60"/>
      <c r="P552" s="61">
        <f>SUM(P553:P576)</f>
        <v>6618.79</v>
      </c>
      <c r="Q552" s="57">
        <f t="shared" si="120"/>
        <v>1.65517944273629E-3</v>
      </c>
      <c r="S552" s="60"/>
      <c r="T552" s="60"/>
      <c r="U552" s="60"/>
      <c r="V552" s="60"/>
      <c r="W552" s="60"/>
      <c r="X552" s="61">
        <v>8022.56</v>
      </c>
      <c r="Y552" s="91">
        <f t="shared" si="121"/>
        <v>-1403.7700000000004</v>
      </c>
    </row>
    <row r="553" spans="1:25" s="50" customFormat="1" ht="24" x14ac:dyDescent="0.25">
      <c r="A553" s="52" t="s">
        <v>2525</v>
      </c>
      <c r="B553" s="3" t="s">
        <v>705</v>
      </c>
      <c r="C553" s="46">
        <v>89356</v>
      </c>
      <c r="D553" s="46" t="s">
        <v>103</v>
      </c>
      <c r="E553" s="48" t="s">
        <v>1600</v>
      </c>
      <c r="F553" s="46" t="s">
        <v>289</v>
      </c>
      <c r="G553" s="59">
        <v>38.64</v>
      </c>
      <c r="H553" s="59">
        <v>38.64</v>
      </c>
      <c r="I553" s="66">
        <v>14.15</v>
      </c>
      <c r="J553" s="59">
        <v>11.67</v>
      </c>
      <c r="K553" s="66">
        <v>9.75</v>
      </c>
      <c r="L553" s="59">
        <v>8.0399999999999991</v>
      </c>
      <c r="M553" s="59">
        <f t="shared" ref="M553:M576" si="130">L553+J553</f>
        <v>19.71</v>
      </c>
      <c r="N553" s="59">
        <f t="shared" ref="N553:N576" si="131">TRUNC(J553*H553,2)</f>
        <v>450.92</v>
      </c>
      <c r="O553" s="59">
        <f t="shared" ref="O553:O576" si="132">TRUNC(L553*H553,2)</f>
        <v>310.66000000000003</v>
      </c>
      <c r="P553" s="59">
        <f t="shared" ref="P553:P576" si="133">TRUNC(((J553*H553)+(L553*H553)),2)</f>
        <v>761.59</v>
      </c>
      <c r="Q553" s="58">
        <f t="shared" si="120"/>
        <v>1.9045295466294158E-4</v>
      </c>
      <c r="S553" s="59">
        <v>14.15</v>
      </c>
      <c r="T553" s="59">
        <v>9.75</v>
      </c>
      <c r="U553" s="59">
        <v>23.9</v>
      </c>
      <c r="V553" s="59">
        <v>546.75</v>
      </c>
      <c r="W553" s="59">
        <v>376.74</v>
      </c>
      <c r="X553" s="59">
        <v>923.49</v>
      </c>
      <c r="Y553" s="91">
        <f t="shared" si="121"/>
        <v>-161.89999999999998</v>
      </c>
    </row>
    <row r="554" spans="1:25" s="50" customFormat="1" ht="24" x14ac:dyDescent="0.25">
      <c r="A554" s="52" t="s">
        <v>2526</v>
      </c>
      <c r="B554" s="3" t="s">
        <v>706</v>
      </c>
      <c r="C554" s="46">
        <v>89357</v>
      </c>
      <c r="D554" s="46" t="s">
        <v>103</v>
      </c>
      <c r="E554" s="48" t="s">
        <v>1601</v>
      </c>
      <c r="F554" s="46" t="s">
        <v>289</v>
      </c>
      <c r="G554" s="59">
        <v>14.76</v>
      </c>
      <c r="H554" s="59">
        <v>14.76</v>
      </c>
      <c r="I554" s="66">
        <v>16.87</v>
      </c>
      <c r="J554" s="59">
        <v>13.92</v>
      </c>
      <c r="K554" s="66">
        <v>16.93</v>
      </c>
      <c r="L554" s="59">
        <v>13.97</v>
      </c>
      <c r="M554" s="59">
        <f t="shared" si="130"/>
        <v>27.89</v>
      </c>
      <c r="N554" s="59">
        <f t="shared" si="131"/>
        <v>205.45</v>
      </c>
      <c r="O554" s="59">
        <f t="shared" si="132"/>
        <v>206.19</v>
      </c>
      <c r="P554" s="59">
        <f t="shared" si="133"/>
        <v>411.65</v>
      </c>
      <c r="Q554" s="58">
        <f t="shared" si="120"/>
        <v>1.0294247401751585E-4</v>
      </c>
      <c r="S554" s="59">
        <v>16.87</v>
      </c>
      <c r="T554" s="59">
        <v>16.93</v>
      </c>
      <c r="U554" s="59">
        <v>33.799999999999997</v>
      </c>
      <c r="V554" s="59">
        <v>249</v>
      </c>
      <c r="W554" s="59">
        <v>249.88</v>
      </c>
      <c r="X554" s="59">
        <v>498.88</v>
      </c>
      <c r="Y554" s="91">
        <f t="shared" si="121"/>
        <v>-87.230000000000018</v>
      </c>
    </row>
    <row r="555" spans="1:25" s="50" customFormat="1" ht="24" x14ac:dyDescent="0.25">
      <c r="A555" s="52" t="s">
        <v>2527</v>
      </c>
      <c r="B555" s="3" t="s">
        <v>707</v>
      </c>
      <c r="C555" s="46">
        <v>89449</v>
      </c>
      <c r="D555" s="46" t="s">
        <v>103</v>
      </c>
      <c r="E555" s="48" t="s">
        <v>1602</v>
      </c>
      <c r="F555" s="46" t="s">
        <v>289</v>
      </c>
      <c r="G555" s="59">
        <v>41.86</v>
      </c>
      <c r="H555" s="59">
        <v>41.86</v>
      </c>
      <c r="I555" s="66">
        <v>1.26</v>
      </c>
      <c r="J555" s="59">
        <v>1.03</v>
      </c>
      <c r="K555" s="66">
        <v>20.82</v>
      </c>
      <c r="L555" s="59">
        <v>17.18</v>
      </c>
      <c r="M555" s="59">
        <f t="shared" si="130"/>
        <v>18.21</v>
      </c>
      <c r="N555" s="59">
        <f t="shared" si="131"/>
        <v>43.11</v>
      </c>
      <c r="O555" s="59">
        <f t="shared" si="132"/>
        <v>719.15</v>
      </c>
      <c r="P555" s="59">
        <f t="shared" si="133"/>
        <v>762.27</v>
      </c>
      <c r="Q555" s="58">
        <f t="shared" si="120"/>
        <v>1.9062300417668361E-4</v>
      </c>
      <c r="S555" s="59">
        <v>1.26</v>
      </c>
      <c r="T555" s="59">
        <v>20.82</v>
      </c>
      <c r="U555" s="59">
        <v>22.08</v>
      </c>
      <c r="V555" s="59">
        <v>52.74</v>
      </c>
      <c r="W555" s="59">
        <v>871.52</v>
      </c>
      <c r="X555" s="59">
        <v>924.26</v>
      </c>
      <c r="Y555" s="91">
        <f t="shared" si="121"/>
        <v>-161.99</v>
      </c>
    </row>
    <row r="556" spans="1:25" s="50" customFormat="1" ht="24" x14ac:dyDescent="0.25">
      <c r="A556" s="52" t="s">
        <v>2528</v>
      </c>
      <c r="B556" s="3" t="s">
        <v>708</v>
      </c>
      <c r="C556" s="46">
        <v>89451</v>
      </c>
      <c r="D556" s="46" t="s">
        <v>103</v>
      </c>
      <c r="E556" s="48" t="s">
        <v>1770</v>
      </c>
      <c r="F556" s="46" t="s">
        <v>289</v>
      </c>
      <c r="G556" s="59">
        <v>21.79</v>
      </c>
      <c r="H556" s="59">
        <v>21.79</v>
      </c>
      <c r="I556" s="66">
        <v>1.83</v>
      </c>
      <c r="J556" s="59">
        <v>1.51</v>
      </c>
      <c r="K556" s="66">
        <v>56.26</v>
      </c>
      <c r="L556" s="59">
        <v>46.43</v>
      </c>
      <c r="M556" s="59">
        <f t="shared" si="130"/>
        <v>47.94</v>
      </c>
      <c r="N556" s="59">
        <f t="shared" si="131"/>
        <v>32.9</v>
      </c>
      <c r="O556" s="59">
        <f t="shared" si="132"/>
        <v>1011.7</v>
      </c>
      <c r="P556" s="59">
        <f t="shared" si="133"/>
        <v>1044.6099999999999</v>
      </c>
      <c r="Q556" s="58">
        <f t="shared" si="120"/>
        <v>2.6122856257363591E-4</v>
      </c>
      <c r="S556" s="59">
        <v>1.83</v>
      </c>
      <c r="T556" s="59">
        <v>56.26</v>
      </c>
      <c r="U556" s="59">
        <v>58.09</v>
      </c>
      <c r="V556" s="59">
        <v>39.869999999999997</v>
      </c>
      <c r="W556" s="59">
        <v>1225.9100000000001</v>
      </c>
      <c r="X556" s="59">
        <v>1265.78</v>
      </c>
      <c r="Y556" s="91">
        <f t="shared" si="121"/>
        <v>-221.17000000000007</v>
      </c>
    </row>
    <row r="557" spans="1:25" s="50" customFormat="1" ht="24" x14ac:dyDescent="0.25">
      <c r="A557" s="52" t="s">
        <v>2529</v>
      </c>
      <c r="B557" s="3" t="s">
        <v>709</v>
      </c>
      <c r="C557" s="46">
        <v>89364</v>
      </c>
      <c r="D557" s="46" t="s">
        <v>103</v>
      </c>
      <c r="E557" s="48" t="s">
        <v>1607</v>
      </c>
      <c r="F557" s="46" t="s">
        <v>133</v>
      </c>
      <c r="G557" s="59">
        <v>20</v>
      </c>
      <c r="H557" s="59">
        <v>20</v>
      </c>
      <c r="I557" s="66">
        <v>5.66</v>
      </c>
      <c r="J557" s="59">
        <v>4.67</v>
      </c>
      <c r="K557" s="66">
        <v>6.51</v>
      </c>
      <c r="L557" s="59">
        <v>5.37</v>
      </c>
      <c r="M557" s="59">
        <f t="shared" si="130"/>
        <v>10.039999999999999</v>
      </c>
      <c r="N557" s="59">
        <f t="shared" si="131"/>
        <v>93.4</v>
      </c>
      <c r="O557" s="59">
        <f t="shared" si="132"/>
        <v>107.4</v>
      </c>
      <c r="P557" s="59">
        <f t="shared" si="133"/>
        <v>200.8</v>
      </c>
      <c r="Q557" s="58">
        <f t="shared" si="120"/>
        <v>5.021462111676712E-5</v>
      </c>
      <c r="S557" s="59">
        <v>5.66</v>
      </c>
      <c r="T557" s="59">
        <v>6.51</v>
      </c>
      <c r="U557" s="59">
        <v>12.17</v>
      </c>
      <c r="V557" s="59">
        <v>113.2</v>
      </c>
      <c r="W557" s="59">
        <v>130.19999999999999</v>
      </c>
      <c r="X557" s="59">
        <v>243.4</v>
      </c>
      <c r="Y557" s="91">
        <f t="shared" si="121"/>
        <v>-42.599999999999994</v>
      </c>
    </row>
    <row r="558" spans="1:25" s="50" customFormat="1" ht="24" x14ac:dyDescent="0.25">
      <c r="A558" s="52" t="s">
        <v>2530</v>
      </c>
      <c r="B558" s="3" t="s">
        <v>710</v>
      </c>
      <c r="C558" s="46">
        <v>89369</v>
      </c>
      <c r="D558" s="46" t="s">
        <v>103</v>
      </c>
      <c r="E558" s="48" t="s">
        <v>1608</v>
      </c>
      <c r="F558" s="46" t="s">
        <v>133</v>
      </c>
      <c r="G558" s="59">
        <v>8</v>
      </c>
      <c r="H558" s="59">
        <v>8</v>
      </c>
      <c r="I558" s="66">
        <v>6.75</v>
      </c>
      <c r="J558" s="59">
        <v>5.57</v>
      </c>
      <c r="K558" s="66">
        <v>11.59</v>
      </c>
      <c r="L558" s="59">
        <v>9.56</v>
      </c>
      <c r="M558" s="59">
        <f t="shared" si="130"/>
        <v>15.13</v>
      </c>
      <c r="N558" s="59">
        <f t="shared" si="131"/>
        <v>44.56</v>
      </c>
      <c r="O558" s="59">
        <f t="shared" si="132"/>
        <v>76.48</v>
      </c>
      <c r="P558" s="59">
        <f t="shared" si="133"/>
        <v>121.04</v>
      </c>
      <c r="Q558" s="58">
        <f t="shared" si="120"/>
        <v>3.0268813446083128E-5</v>
      </c>
      <c r="S558" s="59">
        <v>6.75</v>
      </c>
      <c r="T558" s="59">
        <v>11.59</v>
      </c>
      <c r="U558" s="59">
        <v>18.34</v>
      </c>
      <c r="V558" s="59">
        <v>54</v>
      </c>
      <c r="W558" s="59">
        <v>92.72</v>
      </c>
      <c r="X558" s="59">
        <v>146.72</v>
      </c>
      <c r="Y558" s="91">
        <f t="shared" si="121"/>
        <v>-25.679999999999993</v>
      </c>
    </row>
    <row r="559" spans="1:25" s="50" customFormat="1" ht="24" x14ac:dyDescent="0.25">
      <c r="A559" s="52" t="s">
        <v>2531</v>
      </c>
      <c r="B559" s="3" t="s">
        <v>711</v>
      </c>
      <c r="C559" s="46">
        <v>89503</v>
      </c>
      <c r="D559" s="46" t="s">
        <v>103</v>
      </c>
      <c r="E559" s="48" t="s">
        <v>1609</v>
      </c>
      <c r="F559" s="46" t="s">
        <v>133</v>
      </c>
      <c r="G559" s="59">
        <v>10</v>
      </c>
      <c r="H559" s="59">
        <v>10</v>
      </c>
      <c r="I559" s="66">
        <v>4.72</v>
      </c>
      <c r="J559" s="59">
        <v>3.89</v>
      </c>
      <c r="K559" s="66">
        <v>20.56</v>
      </c>
      <c r="L559" s="59">
        <v>16.96</v>
      </c>
      <c r="M559" s="59">
        <f t="shared" si="130"/>
        <v>20.85</v>
      </c>
      <c r="N559" s="59">
        <f t="shared" si="131"/>
        <v>38.9</v>
      </c>
      <c r="O559" s="59">
        <f t="shared" si="132"/>
        <v>169.6</v>
      </c>
      <c r="P559" s="59">
        <f t="shared" si="133"/>
        <v>208.5</v>
      </c>
      <c r="Q559" s="58">
        <f t="shared" si="120"/>
        <v>5.2140181787081392E-5</v>
      </c>
      <c r="S559" s="59">
        <v>4.72</v>
      </c>
      <c r="T559" s="59">
        <v>20.56</v>
      </c>
      <c r="U559" s="59">
        <v>25.28</v>
      </c>
      <c r="V559" s="59">
        <v>47.2</v>
      </c>
      <c r="W559" s="59">
        <v>205.6</v>
      </c>
      <c r="X559" s="59">
        <v>252.8</v>
      </c>
      <c r="Y559" s="91">
        <f t="shared" si="121"/>
        <v>-44.300000000000011</v>
      </c>
    </row>
    <row r="560" spans="1:25" s="50" customFormat="1" ht="24" x14ac:dyDescent="0.25">
      <c r="A560" s="52" t="s">
        <v>2532</v>
      </c>
      <c r="B560" s="3" t="s">
        <v>712</v>
      </c>
      <c r="C560" s="46">
        <v>89517</v>
      </c>
      <c r="D560" s="46" t="s">
        <v>103</v>
      </c>
      <c r="E560" s="48" t="s">
        <v>1771</v>
      </c>
      <c r="F560" s="46" t="s">
        <v>133</v>
      </c>
      <c r="G560" s="59">
        <v>4</v>
      </c>
      <c r="H560" s="59">
        <v>4</v>
      </c>
      <c r="I560" s="66">
        <v>6.88</v>
      </c>
      <c r="J560" s="59">
        <v>5.67</v>
      </c>
      <c r="K560" s="66">
        <v>73.47</v>
      </c>
      <c r="L560" s="59">
        <v>60.63</v>
      </c>
      <c r="M560" s="59">
        <f t="shared" si="130"/>
        <v>66.3</v>
      </c>
      <c r="N560" s="59">
        <f t="shared" si="131"/>
        <v>22.68</v>
      </c>
      <c r="O560" s="59">
        <f t="shared" si="132"/>
        <v>242.52</v>
      </c>
      <c r="P560" s="59">
        <f t="shared" si="133"/>
        <v>265.2</v>
      </c>
      <c r="Q560" s="58">
        <f t="shared" si="120"/>
        <v>6.6319310359395613E-5</v>
      </c>
      <c r="S560" s="59">
        <v>6.88</v>
      </c>
      <c r="T560" s="59">
        <v>73.47</v>
      </c>
      <c r="U560" s="59">
        <v>80.349999999999994</v>
      </c>
      <c r="V560" s="59">
        <v>27.52</v>
      </c>
      <c r="W560" s="59">
        <v>293.88</v>
      </c>
      <c r="X560" s="59">
        <v>321.39999999999998</v>
      </c>
      <c r="Y560" s="91">
        <f t="shared" si="121"/>
        <v>-56.199999999999989</v>
      </c>
    </row>
    <row r="561" spans="1:25" s="50" customFormat="1" ht="24" x14ac:dyDescent="0.25">
      <c r="A561" s="52" t="s">
        <v>2533</v>
      </c>
      <c r="B561" s="3" t="s">
        <v>713</v>
      </c>
      <c r="C561" s="46">
        <v>89395</v>
      </c>
      <c r="D561" s="46" t="s">
        <v>103</v>
      </c>
      <c r="E561" s="48" t="s">
        <v>1603</v>
      </c>
      <c r="F561" s="46" t="s">
        <v>133</v>
      </c>
      <c r="G561" s="59">
        <v>6</v>
      </c>
      <c r="H561" s="59">
        <v>6</v>
      </c>
      <c r="I561" s="66">
        <v>7.54</v>
      </c>
      <c r="J561" s="59">
        <v>6.22</v>
      </c>
      <c r="K561" s="66">
        <v>5.37</v>
      </c>
      <c r="L561" s="59">
        <v>4.43</v>
      </c>
      <c r="M561" s="59">
        <f t="shared" si="130"/>
        <v>10.649999999999999</v>
      </c>
      <c r="N561" s="59">
        <f t="shared" si="131"/>
        <v>37.32</v>
      </c>
      <c r="O561" s="59">
        <f t="shared" si="132"/>
        <v>26.58</v>
      </c>
      <c r="P561" s="59">
        <f t="shared" si="133"/>
        <v>63.9</v>
      </c>
      <c r="Q561" s="58">
        <f t="shared" si="120"/>
        <v>1.5979652835465233E-5</v>
      </c>
      <c r="S561" s="59">
        <v>7.54</v>
      </c>
      <c r="T561" s="59">
        <v>5.37</v>
      </c>
      <c r="U561" s="59">
        <v>12.91</v>
      </c>
      <c r="V561" s="59">
        <v>45.24</v>
      </c>
      <c r="W561" s="59">
        <v>32.22</v>
      </c>
      <c r="X561" s="59">
        <v>77.459999999999994</v>
      </c>
      <c r="Y561" s="91">
        <f t="shared" si="121"/>
        <v>-13.559999999999995</v>
      </c>
    </row>
    <row r="562" spans="1:25" s="50" customFormat="1" ht="24" x14ac:dyDescent="0.25">
      <c r="A562" s="52" t="s">
        <v>2534</v>
      </c>
      <c r="B562" s="3" t="s">
        <v>714</v>
      </c>
      <c r="C562" s="46">
        <v>89625</v>
      </c>
      <c r="D562" s="46" t="s">
        <v>103</v>
      </c>
      <c r="E562" s="48" t="s">
        <v>1605</v>
      </c>
      <c r="F562" s="46" t="s">
        <v>133</v>
      </c>
      <c r="G562" s="59">
        <v>6</v>
      </c>
      <c r="H562" s="59">
        <v>6</v>
      </c>
      <c r="I562" s="66">
        <v>6.3</v>
      </c>
      <c r="J562" s="59">
        <v>5.19</v>
      </c>
      <c r="K562" s="66">
        <v>18.100000000000001</v>
      </c>
      <c r="L562" s="59">
        <v>14.93</v>
      </c>
      <c r="M562" s="59">
        <f t="shared" si="130"/>
        <v>20.12</v>
      </c>
      <c r="N562" s="59">
        <f t="shared" si="131"/>
        <v>31.14</v>
      </c>
      <c r="O562" s="59">
        <f t="shared" si="132"/>
        <v>89.58</v>
      </c>
      <c r="P562" s="59">
        <f t="shared" si="133"/>
        <v>120.72</v>
      </c>
      <c r="Q562" s="58">
        <f t="shared" si="120"/>
        <v>3.0188790145498635E-5</v>
      </c>
      <c r="S562" s="59">
        <v>6.3</v>
      </c>
      <c r="T562" s="59">
        <v>18.100000000000001</v>
      </c>
      <c r="U562" s="59">
        <v>24.4</v>
      </c>
      <c r="V562" s="59">
        <v>37.799999999999997</v>
      </c>
      <c r="W562" s="59">
        <v>108.6</v>
      </c>
      <c r="X562" s="59">
        <v>146.4</v>
      </c>
      <c r="Y562" s="91">
        <f t="shared" si="121"/>
        <v>-25.680000000000007</v>
      </c>
    </row>
    <row r="563" spans="1:25" s="50" customFormat="1" ht="24" x14ac:dyDescent="0.25">
      <c r="A563" s="52" t="s">
        <v>2535</v>
      </c>
      <c r="B563" s="3" t="s">
        <v>715</v>
      </c>
      <c r="C563" s="46">
        <v>89627</v>
      </c>
      <c r="D563" s="46" t="s">
        <v>103</v>
      </c>
      <c r="E563" s="48" t="s">
        <v>1606</v>
      </c>
      <c r="F563" s="46" t="s">
        <v>133</v>
      </c>
      <c r="G563" s="59">
        <v>4</v>
      </c>
      <c r="H563" s="59">
        <v>4</v>
      </c>
      <c r="I563" s="66">
        <v>4.9000000000000004</v>
      </c>
      <c r="J563" s="59">
        <v>4.04</v>
      </c>
      <c r="K563" s="66">
        <v>17.11</v>
      </c>
      <c r="L563" s="59">
        <v>14.12</v>
      </c>
      <c r="M563" s="59">
        <f t="shared" si="130"/>
        <v>18.16</v>
      </c>
      <c r="N563" s="59">
        <f t="shared" si="131"/>
        <v>16.16</v>
      </c>
      <c r="O563" s="59">
        <f t="shared" si="132"/>
        <v>56.48</v>
      </c>
      <c r="P563" s="59">
        <f t="shared" si="133"/>
        <v>72.64</v>
      </c>
      <c r="Q563" s="58">
        <f t="shared" si="120"/>
        <v>1.81652892326791E-5</v>
      </c>
      <c r="S563" s="59">
        <v>4.9000000000000004</v>
      </c>
      <c r="T563" s="59">
        <v>17.11</v>
      </c>
      <c r="U563" s="59">
        <v>22.01</v>
      </c>
      <c r="V563" s="59">
        <v>19.600000000000001</v>
      </c>
      <c r="W563" s="59">
        <v>68.44</v>
      </c>
      <c r="X563" s="59">
        <v>88.04</v>
      </c>
      <c r="Y563" s="91">
        <f t="shared" si="121"/>
        <v>-15.400000000000006</v>
      </c>
    </row>
    <row r="564" spans="1:25" s="50" customFormat="1" ht="24" x14ac:dyDescent="0.25">
      <c r="A564" s="52" t="s">
        <v>2536</v>
      </c>
      <c r="B564" s="3" t="s">
        <v>716</v>
      </c>
      <c r="C564" s="46">
        <v>89630</v>
      </c>
      <c r="D564" s="46" t="s">
        <v>103</v>
      </c>
      <c r="E564" s="48" t="s">
        <v>1772</v>
      </c>
      <c r="F564" s="46" t="s">
        <v>133</v>
      </c>
      <c r="G564" s="59">
        <v>8</v>
      </c>
      <c r="H564" s="59">
        <v>8</v>
      </c>
      <c r="I564" s="66">
        <v>7.72</v>
      </c>
      <c r="J564" s="59">
        <v>6.37</v>
      </c>
      <c r="K564" s="66">
        <v>62.11</v>
      </c>
      <c r="L564" s="59">
        <v>51.25</v>
      </c>
      <c r="M564" s="59">
        <f t="shared" si="130"/>
        <v>57.62</v>
      </c>
      <c r="N564" s="59">
        <f t="shared" si="131"/>
        <v>50.96</v>
      </c>
      <c r="O564" s="59">
        <f t="shared" si="132"/>
        <v>410</v>
      </c>
      <c r="P564" s="59">
        <f t="shared" si="133"/>
        <v>460.96</v>
      </c>
      <c r="Q564" s="58">
        <f t="shared" si="120"/>
        <v>1.1527356449195701E-4</v>
      </c>
      <c r="S564" s="59">
        <v>7.72</v>
      </c>
      <c r="T564" s="59">
        <v>62.11</v>
      </c>
      <c r="U564" s="59">
        <v>69.83</v>
      </c>
      <c r="V564" s="59">
        <v>61.76</v>
      </c>
      <c r="W564" s="59">
        <v>496.88</v>
      </c>
      <c r="X564" s="59">
        <v>558.64</v>
      </c>
      <c r="Y564" s="91">
        <f t="shared" si="121"/>
        <v>-97.68</v>
      </c>
    </row>
    <row r="565" spans="1:25" s="50" customFormat="1" x14ac:dyDescent="0.25">
      <c r="A565" s="52" t="s">
        <v>2537</v>
      </c>
      <c r="B565" s="3" t="s">
        <v>717</v>
      </c>
      <c r="C565" s="46">
        <v>81425</v>
      </c>
      <c r="D565" s="47" t="s">
        <v>1490</v>
      </c>
      <c r="E565" s="48" t="s">
        <v>480</v>
      </c>
      <c r="F565" s="46" t="s">
        <v>106</v>
      </c>
      <c r="G565" s="59">
        <v>2</v>
      </c>
      <c r="H565" s="59">
        <v>2</v>
      </c>
      <c r="I565" s="66">
        <v>11.2</v>
      </c>
      <c r="J565" s="59">
        <v>9.24</v>
      </c>
      <c r="K565" s="66">
        <v>16.190000000000001</v>
      </c>
      <c r="L565" s="59">
        <v>13.36</v>
      </c>
      <c r="M565" s="59">
        <f t="shared" si="130"/>
        <v>22.6</v>
      </c>
      <c r="N565" s="59">
        <f t="shared" si="131"/>
        <v>18.48</v>
      </c>
      <c r="O565" s="59">
        <f t="shared" si="132"/>
        <v>26.72</v>
      </c>
      <c r="P565" s="59">
        <f t="shared" si="133"/>
        <v>45.2</v>
      </c>
      <c r="Q565" s="58">
        <f t="shared" si="120"/>
        <v>1.1303291207559133E-5</v>
      </c>
      <c r="S565" s="59">
        <v>11.2</v>
      </c>
      <c r="T565" s="59">
        <v>16.190000000000001</v>
      </c>
      <c r="U565" s="59">
        <v>27.39</v>
      </c>
      <c r="V565" s="59">
        <v>22.4</v>
      </c>
      <c r="W565" s="59">
        <v>32.380000000000003</v>
      </c>
      <c r="X565" s="59">
        <v>54.78</v>
      </c>
      <c r="Y565" s="91">
        <f t="shared" si="121"/>
        <v>-9.5799999999999983</v>
      </c>
    </row>
    <row r="566" spans="1:25" s="50" customFormat="1" ht="36" x14ac:dyDescent="0.25">
      <c r="A566" s="52" t="s">
        <v>2538</v>
      </c>
      <c r="B566" s="48" t="s">
        <v>1773</v>
      </c>
      <c r="C566" s="47" t="s">
        <v>1611</v>
      </c>
      <c r="D566" s="47" t="s">
        <v>103</v>
      </c>
      <c r="E566" s="48" t="s">
        <v>1612</v>
      </c>
      <c r="F566" s="47" t="s">
        <v>133</v>
      </c>
      <c r="G566" s="59">
        <v>10</v>
      </c>
      <c r="H566" s="59">
        <v>10</v>
      </c>
      <c r="I566" s="66">
        <v>5.26</v>
      </c>
      <c r="J566" s="59">
        <v>4.34</v>
      </c>
      <c r="K566" s="66">
        <v>12.65</v>
      </c>
      <c r="L566" s="59">
        <v>10.44</v>
      </c>
      <c r="M566" s="59">
        <f t="shared" si="130"/>
        <v>14.78</v>
      </c>
      <c r="N566" s="59">
        <f t="shared" si="131"/>
        <v>43.4</v>
      </c>
      <c r="O566" s="59">
        <f t="shared" si="132"/>
        <v>104.4</v>
      </c>
      <c r="P566" s="59">
        <f t="shared" si="133"/>
        <v>147.80000000000001</v>
      </c>
      <c r="Q566" s="58">
        <f t="shared" si="120"/>
        <v>3.696076195746106E-5</v>
      </c>
      <c r="S566" s="59">
        <v>5.26</v>
      </c>
      <c r="T566" s="59">
        <v>12.65</v>
      </c>
      <c r="U566" s="59">
        <v>17.91</v>
      </c>
      <c r="V566" s="59">
        <v>52.6</v>
      </c>
      <c r="W566" s="59">
        <v>126.5</v>
      </c>
      <c r="X566" s="59">
        <v>179.1</v>
      </c>
      <c r="Y566" s="91">
        <f t="shared" si="121"/>
        <v>-31.299999999999983</v>
      </c>
    </row>
    <row r="567" spans="1:25" s="50" customFormat="1" x14ac:dyDescent="0.25">
      <c r="A567" s="52" t="s">
        <v>2539</v>
      </c>
      <c r="B567" s="3" t="s">
        <v>718</v>
      </c>
      <c r="C567" s="46">
        <v>81360</v>
      </c>
      <c r="D567" s="47" t="s">
        <v>1490</v>
      </c>
      <c r="E567" s="48" t="s">
        <v>485</v>
      </c>
      <c r="F567" s="46" t="s">
        <v>106</v>
      </c>
      <c r="G567" s="59">
        <v>14</v>
      </c>
      <c r="H567" s="59">
        <v>14</v>
      </c>
      <c r="I567" s="66">
        <v>4.25</v>
      </c>
      <c r="J567" s="59">
        <v>3.5</v>
      </c>
      <c r="K567" s="66">
        <v>7.49</v>
      </c>
      <c r="L567" s="59">
        <v>6.18</v>
      </c>
      <c r="M567" s="59">
        <f t="shared" si="130"/>
        <v>9.68</v>
      </c>
      <c r="N567" s="59">
        <f t="shared" si="131"/>
        <v>49</v>
      </c>
      <c r="O567" s="59">
        <f t="shared" si="132"/>
        <v>86.52</v>
      </c>
      <c r="P567" s="59">
        <f t="shared" si="133"/>
        <v>135.52000000000001</v>
      </c>
      <c r="Q567" s="58">
        <f t="shared" si="120"/>
        <v>3.3889867797531277E-5</v>
      </c>
      <c r="S567" s="59">
        <v>4.25</v>
      </c>
      <c r="T567" s="59">
        <v>7.49</v>
      </c>
      <c r="U567" s="59">
        <v>11.74</v>
      </c>
      <c r="V567" s="59">
        <v>59.5</v>
      </c>
      <c r="W567" s="59">
        <v>104.86</v>
      </c>
      <c r="X567" s="59">
        <v>164.36</v>
      </c>
      <c r="Y567" s="91">
        <f t="shared" si="121"/>
        <v>-28.840000000000003</v>
      </c>
    </row>
    <row r="568" spans="1:25" s="50" customFormat="1" x14ac:dyDescent="0.25">
      <c r="A568" s="52" t="s">
        <v>2540</v>
      </c>
      <c r="B568" s="3" t="s">
        <v>719</v>
      </c>
      <c r="C568" s="46">
        <v>81340</v>
      </c>
      <c r="D568" s="47" t="s">
        <v>1490</v>
      </c>
      <c r="E568" s="48" t="s">
        <v>499</v>
      </c>
      <c r="F568" s="46" t="s">
        <v>106</v>
      </c>
      <c r="G568" s="59">
        <v>4</v>
      </c>
      <c r="H568" s="59">
        <v>4</v>
      </c>
      <c r="I568" s="66">
        <v>6.72</v>
      </c>
      <c r="J568" s="59">
        <v>5.54</v>
      </c>
      <c r="K568" s="66">
        <v>4.93</v>
      </c>
      <c r="L568" s="59">
        <v>4.0599999999999996</v>
      </c>
      <c r="M568" s="59">
        <f t="shared" si="130"/>
        <v>9.6</v>
      </c>
      <c r="N568" s="59">
        <f t="shared" si="131"/>
        <v>22.16</v>
      </c>
      <c r="O568" s="59">
        <f t="shared" si="132"/>
        <v>16.239999999999998</v>
      </c>
      <c r="P568" s="59">
        <f t="shared" si="133"/>
        <v>38.4</v>
      </c>
      <c r="Q568" s="58">
        <f t="shared" si="120"/>
        <v>9.6027960701387306E-6</v>
      </c>
      <c r="S568" s="59">
        <v>6.72</v>
      </c>
      <c r="T568" s="59">
        <v>4.93</v>
      </c>
      <c r="U568" s="59">
        <v>11.65</v>
      </c>
      <c r="V568" s="59">
        <v>26.88</v>
      </c>
      <c r="W568" s="59">
        <v>19.72</v>
      </c>
      <c r="X568" s="59">
        <v>46.6</v>
      </c>
      <c r="Y568" s="91">
        <f t="shared" si="121"/>
        <v>-8.2000000000000028</v>
      </c>
    </row>
    <row r="569" spans="1:25" s="50" customFormat="1" x14ac:dyDescent="0.25">
      <c r="A569" s="52" t="s">
        <v>2541</v>
      </c>
      <c r="B569" s="3" t="s">
        <v>720</v>
      </c>
      <c r="C569" s="46">
        <v>81179</v>
      </c>
      <c r="D569" s="47" t="s">
        <v>1490</v>
      </c>
      <c r="E569" s="48" t="s">
        <v>489</v>
      </c>
      <c r="F569" s="46" t="s">
        <v>106</v>
      </c>
      <c r="G569" s="59">
        <v>3</v>
      </c>
      <c r="H569" s="59">
        <v>3</v>
      </c>
      <c r="I569" s="66">
        <v>5.22</v>
      </c>
      <c r="J569" s="59">
        <v>4.3</v>
      </c>
      <c r="K569" s="66">
        <v>4.45</v>
      </c>
      <c r="L569" s="59">
        <v>3.67</v>
      </c>
      <c r="M569" s="59">
        <f t="shared" si="130"/>
        <v>7.97</v>
      </c>
      <c r="N569" s="59">
        <f t="shared" si="131"/>
        <v>12.9</v>
      </c>
      <c r="O569" s="59">
        <f t="shared" si="132"/>
        <v>11.01</v>
      </c>
      <c r="P569" s="59">
        <f t="shared" si="133"/>
        <v>23.91</v>
      </c>
      <c r="Q569" s="58">
        <f t="shared" si="120"/>
        <v>5.9792409905473198E-6</v>
      </c>
      <c r="S569" s="59">
        <v>5.22</v>
      </c>
      <c r="T569" s="59">
        <v>4.45</v>
      </c>
      <c r="U569" s="59">
        <v>9.67</v>
      </c>
      <c r="V569" s="59">
        <v>15.66</v>
      </c>
      <c r="W569" s="59">
        <v>13.35</v>
      </c>
      <c r="X569" s="59">
        <v>29.01</v>
      </c>
      <c r="Y569" s="91">
        <f t="shared" si="121"/>
        <v>-5.1000000000000014</v>
      </c>
    </row>
    <row r="570" spans="1:25" s="50" customFormat="1" x14ac:dyDescent="0.25">
      <c r="A570" s="52" t="s">
        <v>2542</v>
      </c>
      <c r="B570" s="3" t="s">
        <v>721</v>
      </c>
      <c r="C570" s="46">
        <v>81185</v>
      </c>
      <c r="D570" s="47" t="s">
        <v>1490</v>
      </c>
      <c r="E570" s="48" t="s">
        <v>722</v>
      </c>
      <c r="F570" s="46" t="s">
        <v>73</v>
      </c>
      <c r="G570" s="59">
        <v>4</v>
      </c>
      <c r="H570" s="59">
        <v>4</v>
      </c>
      <c r="I570" s="66">
        <v>6.9</v>
      </c>
      <c r="J570" s="59">
        <v>5.69</v>
      </c>
      <c r="K570" s="66">
        <v>18.82</v>
      </c>
      <c r="L570" s="59">
        <v>15.53</v>
      </c>
      <c r="M570" s="59">
        <f t="shared" si="130"/>
        <v>21.22</v>
      </c>
      <c r="N570" s="59">
        <f t="shared" si="131"/>
        <v>22.76</v>
      </c>
      <c r="O570" s="59">
        <f t="shared" si="132"/>
        <v>62.12</v>
      </c>
      <c r="P570" s="59">
        <f t="shared" si="133"/>
        <v>84.88</v>
      </c>
      <c r="Q570" s="58">
        <f t="shared" si="120"/>
        <v>2.122618048003582E-5</v>
      </c>
      <c r="S570" s="59">
        <v>6.9</v>
      </c>
      <c r="T570" s="59">
        <v>18.82</v>
      </c>
      <c r="U570" s="59">
        <v>25.72</v>
      </c>
      <c r="V570" s="59">
        <v>27.6</v>
      </c>
      <c r="W570" s="59">
        <v>75.28</v>
      </c>
      <c r="X570" s="59">
        <v>102.88</v>
      </c>
      <c r="Y570" s="91">
        <f t="shared" si="121"/>
        <v>-18</v>
      </c>
    </row>
    <row r="571" spans="1:25" s="50" customFormat="1" x14ac:dyDescent="0.25">
      <c r="A571" s="52" t="s">
        <v>2543</v>
      </c>
      <c r="B571" s="3" t="s">
        <v>723</v>
      </c>
      <c r="C571" s="46">
        <v>81180</v>
      </c>
      <c r="D571" s="47" t="s">
        <v>1490</v>
      </c>
      <c r="E571" s="48" t="s">
        <v>491</v>
      </c>
      <c r="F571" s="46" t="s">
        <v>106</v>
      </c>
      <c r="G571" s="59">
        <v>6</v>
      </c>
      <c r="H571" s="59">
        <v>6</v>
      </c>
      <c r="I571" s="66">
        <v>5.22</v>
      </c>
      <c r="J571" s="59">
        <v>4.3</v>
      </c>
      <c r="K571" s="66">
        <v>6.09</v>
      </c>
      <c r="L571" s="59">
        <v>5.0199999999999996</v>
      </c>
      <c r="M571" s="59">
        <f t="shared" si="130"/>
        <v>9.32</v>
      </c>
      <c r="N571" s="59">
        <f t="shared" si="131"/>
        <v>25.8</v>
      </c>
      <c r="O571" s="59">
        <f t="shared" si="132"/>
        <v>30.12</v>
      </c>
      <c r="P571" s="59">
        <f t="shared" si="133"/>
        <v>55.92</v>
      </c>
      <c r="Q571" s="58">
        <f t="shared" si="120"/>
        <v>1.3984071777139528E-5</v>
      </c>
      <c r="S571" s="59">
        <v>5.22</v>
      </c>
      <c r="T571" s="59">
        <v>6.09</v>
      </c>
      <c r="U571" s="59">
        <v>11.31</v>
      </c>
      <c r="V571" s="59">
        <v>31.32</v>
      </c>
      <c r="W571" s="59">
        <v>36.54</v>
      </c>
      <c r="X571" s="59">
        <v>67.86</v>
      </c>
      <c r="Y571" s="91">
        <f t="shared" si="121"/>
        <v>-11.939999999999998</v>
      </c>
    </row>
    <row r="572" spans="1:25" s="50" customFormat="1" x14ac:dyDescent="0.25">
      <c r="A572" s="52" t="s">
        <v>2544</v>
      </c>
      <c r="B572" s="3" t="s">
        <v>724</v>
      </c>
      <c r="C572" s="46">
        <v>81162</v>
      </c>
      <c r="D572" s="47" t="s">
        <v>1490</v>
      </c>
      <c r="E572" s="48" t="s">
        <v>725</v>
      </c>
      <c r="F572" s="46" t="s">
        <v>106</v>
      </c>
      <c r="G572" s="59">
        <v>6</v>
      </c>
      <c r="H572" s="59">
        <v>6</v>
      </c>
      <c r="I572" s="66">
        <v>3.35</v>
      </c>
      <c r="J572" s="59">
        <v>2.76</v>
      </c>
      <c r="K572" s="66">
        <v>1.02</v>
      </c>
      <c r="L572" s="59">
        <v>0.84</v>
      </c>
      <c r="M572" s="59">
        <f t="shared" si="130"/>
        <v>3.5999999999999996</v>
      </c>
      <c r="N572" s="59">
        <f t="shared" si="131"/>
        <v>16.559999999999999</v>
      </c>
      <c r="O572" s="59">
        <f t="shared" si="132"/>
        <v>5.04</v>
      </c>
      <c r="P572" s="59">
        <f t="shared" si="133"/>
        <v>21.6</v>
      </c>
      <c r="Q572" s="58">
        <f t="shared" si="120"/>
        <v>5.4015727894530368E-6</v>
      </c>
      <c r="S572" s="59">
        <v>3.35</v>
      </c>
      <c r="T572" s="59">
        <v>1.02</v>
      </c>
      <c r="U572" s="59">
        <v>4.37</v>
      </c>
      <c r="V572" s="59">
        <v>20.100000000000001</v>
      </c>
      <c r="W572" s="59">
        <v>6.12</v>
      </c>
      <c r="X572" s="59">
        <v>26.22</v>
      </c>
      <c r="Y572" s="91">
        <f t="shared" si="121"/>
        <v>-4.6199999999999974</v>
      </c>
    </row>
    <row r="573" spans="1:25" s="50" customFormat="1" x14ac:dyDescent="0.25">
      <c r="A573" s="52" t="s">
        <v>2545</v>
      </c>
      <c r="B573" s="3" t="s">
        <v>726</v>
      </c>
      <c r="C573" s="46">
        <v>80926</v>
      </c>
      <c r="D573" s="47" t="s">
        <v>1490</v>
      </c>
      <c r="E573" s="48" t="s">
        <v>493</v>
      </c>
      <c r="F573" s="46" t="s">
        <v>106</v>
      </c>
      <c r="G573" s="59">
        <v>4</v>
      </c>
      <c r="H573" s="59">
        <v>4</v>
      </c>
      <c r="I573" s="66">
        <v>22.78</v>
      </c>
      <c r="J573" s="59">
        <v>18.8</v>
      </c>
      <c r="K573" s="66">
        <v>83.65</v>
      </c>
      <c r="L573" s="59">
        <v>69.03</v>
      </c>
      <c r="M573" s="59">
        <f t="shared" si="130"/>
        <v>87.83</v>
      </c>
      <c r="N573" s="59">
        <f t="shared" si="131"/>
        <v>75.2</v>
      </c>
      <c r="O573" s="59">
        <f t="shared" si="132"/>
        <v>276.12</v>
      </c>
      <c r="P573" s="59">
        <f t="shared" si="133"/>
        <v>351.32</v>
      </c>
      <c r="Q573" s="58">
        <f t="shared" si="120"/>
        <v>8.7855581129196324E-5</v>
      </c>
      <c r="S573" s="59">
        <v>22.78</v>
      </c>
      <c r="T573" s="59">
        <v>83.65</v>
      </c>
      <c r="U573" s="59">
        <v>106.43</v>
      </c>
      <c r="V573" s="59">
        <v>91.12</v>
      </c>
      <c r="W573" s="59">
        <v>334.6</v>
      </c>
      <c r="X573" s="59">
        <v>425.72</v>
      </c>
      <c r="Y573" s="91">
        <f t="shared" si="121"/>
        <v>-74.400000000000034</v>
      </c>
    </row>
    <row r="574" spans="1:25" s="50" customFormat="1" x14ac:dyDescent="0.25">
      <c r="A574" s="52" t="s">
        <v>2546</v>
      </c>
      <c r="B574" s="3" t="s">
        <v>727</v>
      </c>
      <c r="C574" s="46">
        <v>80929</v>
      </c>
      <c r="D574" s="47" t="s">
        <v>1490</v>
      </c>
      <c r="E574" s="48" t="s">
        <v>497</v>
      </c>
      <c r="F574" s="46" t="s">
        <v>106</v>
      </c>
      <c r="G574" s="59">
        <v>2</v>
      </c>
      <c r="H574" s="59">
        <v>2</v>
      </c>
      <c r="I574" s="66">
        <v>35.479999999999997</v>
      </c>
      <c r="J574" s="59">
        <v>29.28</v>
      </c>
      <c r="K574" s="66">
        <v>171.02</v>
      </c>
      <c r="L574" s="59">
        <v>141.13999999999999</v>
      </c>
      <c r="M574" s="59">
        <f t="shared" si="130"/>
        <v>170.42</v>
      </c>
      <c r="N574" s="59">
        <f t="shared" si="131"/>
        <v>58.56</v>
      </c>
      <c r="O574" s="59">
        <f t="shared" si="132"/>
        <v>282.27999999999997</v>
      </c>
      <c r="P574" s="59">
        <f t="shared" si="133"/>
        <v>340.84</v>
      </c>
      <c r="Q574" s="58">
        <f t="shared" si="120"/>
        <v>8.5234818035054291E-5</v>
      </c>
      <c r="S574" s="59">
        <v>35.479999999999997</v>
      </c>
      <c r="T574" s="59">
        <v>171.02</v>
      </c>
      <c r="U574" s="59">
        <v>206.5</v>
      </c>
      <c r="V574" s="59">
        <v>70.959999999999994</v>
      </c>
      <c r="W574" s="59">
        <v>342.04</v>
      </c>
      <c r="X574" s="59">
        <v>413</v>
      </c>
      <c r="Y574" s="91">
        <f t="shared" si="121"/>
        <v>-72.160000000000025</v>
      </c>
    </row>
    <row r="575" spans="1:25" s="50" customFormat="1" x14ac:dyDescent="0.25">
      <c r="A575" s="52" t="s">
        <v>2547</v>
      </c>
      <c r="B575" s="3" t="s">
        <v>728</v>
      </c>
      <c r="C575" s="46">
        <v>80910</v>
      </c>
      <c r="D575" s="47" t="s">
        <v>1490</v>
      </c>
      <c r="E575" s="48" t="s">
        <v>729</v>
      </c>
      <c r="F575" s="46" t="s">
        <v>106</v>
      </c>
      <c r="G575" s="59">
        <v>2</v>
      </c>
      <c r="H575" s="59">
        <v>2</v>
      </c>
      <c r="I575" s="66">
        <v>42.95</v>
      </c>
      <c r="J575" s="59">
        <v>35.44</v>
      </c>
      <c r="K575" s="66">
        <v>299.64999999999998</v>
      </c>
      <c r="L575" s="59">
        <v>247.3</v>
      </c>
      <c r="M575" s="59">
        <f t="shared" si="130"/>
        <v>282.74</v>
      </c>
      <c r="N575" s="59">
        <f t="shared" si="131"/>
        <v>70.88</v>
      </c>
      <c r="O575" s="59">
        <f t="shared" si="132"/>
        <v>494.6</v>
      </c>
      <c r="P575" s="59">
        <f t="shared" si="133"/>
        <v>565.48</v>
      </c>
      <c r="Q575" s="58">
        <f t="shared" si="120"/>
        <v>1.4141117504536588E-4</v>
      </c>
      <c r="S575" s="59">
        <v>42.95</v>
      </c>
      <c r="T575" s="59">
        <v>299.64999999999998</v>
      </c>
      <c r="U575" s="59">
        <v>342.6</v>
      </c>
      <c r="V575" s="59">
        <v>85.9</v>
      </c>
      <c r="W575" s="59">
        <v>599.29999999999995</v>
      </c>
      <c r="X575" s="59">
        <v>685.2</v>
      </c>
      <c r="Y575" s="91">
        <f t="shared" si="121"/>
        <v>-119.72000000000003</v>
      </c>
    </row>
    <row r="576" spans="1:25" s="50" customFormat="1" ht="36" x14ac:dyDescent="0.25">
      <c r="A576" s="52" t="s">
        <v>2548</v>
      </c>
      <c r="B576" s="48" t="s">
        <v>1774</v>
      </c>
      <c r="C576" s="47" t="s">
        <v>1615</v>
      </c>
      <c r="D576" s="47" t="s">
        <v>103</v>
      </c>
      <c r="E576" s="48" t="s">
        <v>1616</v>
      </c>
      <c r="F576" s="47" t="s">
        <v>133</v>
      </c>
      <c r="G576" s="59">
        <v>4</v>
      </c>
      <c r="H576" s="59">
        <v>4</v>
      </c>
      <c r="I576" s="66">
        <v>8.23</v>
      </c>
      <c r="J576" s="59">
        <v>6.79</v>
      </c>
      <c r="K576" s="66">
        <v>86.91</v>
      </c>
      <c r="L576" s="59">
        <v>71.72</v>
      </c>
      <c r="M576" s="59">
        <f t="shared" si="130"/>
        <v>78.510000000000005</v>
      </c>
      <c r="N576" s="59">
        <f t="shared" si="131"/>
        <v>27.16</v>
      </c>
      <c r="O576" s="59">
        <f t="shared" si="132"/>
        <v>286.88</v>
      </c>
      <c r="P576" s="59">
        <f t="shared" si="133"/>
        <v>314.04000000000002</v>
      </c>
      <c r="Q576" s="58">
        <f t="shared" si="120"/>
        <v>7.8532866611103313E-5</v>
      </c>
      <c r="S576" s="59">
        <v>8.23</v>
      </c>
      <c r="T576" s="59">
        <v>86.91</v>
      </c>
      <c r="U576" s="59">
        <v>95.14</v>
      </c>
      <c r="V576" s="59">
        <v>32.92</v>
      </c>
      <c r="W576" s="59">
        <v>347.64</v>
      </c>
      <c r="X576" s="59">
        <v>380.56</v>
      </c>
      <c r="Y576" s="91">
        <f t="shared" si="121"/>
        <v>-66.519999999999982</v>
      </c>
    </row>
    <row r="577" spans="1:25" s="50" customFormat="1" x14ac:dyDescent="0.25">
      <c r="A577" s="52" t="s">
        <v>2549</v>
      </c>
      <c r="B577" s="44" t="s">
        <v>730</v>
      </c>
      <c r="C577" s="62"/>
      <c r="D577" s="62"/>
      <c r="E577" s="87" t="s">
        <v>686</v>
      </c>
      <c r="F577" s="62"/>
      <c r="G577" s="60"/>
      <c r="H577" s="60"/>
      <c r="I577" s="66"/>
      <c r="J577" s="60"/>
      <c r="K577" s="66"/>
      <c r="L577" s="60"/>
      <c r="M577" s="60"/>
      <c r="N577" s="60"/>
      <c r="O577" s="60"/>
      <c r="P577" s="61">
        <f>SUM(P578:P595)</f>
        <v>4343.329999999999</v>
      </c>
      <c r="Q577" s="57">
        <f t="shared" si="120"/>
        <v>1.086148756648845E-3</v>
      </c>
      <c r="S577" s="60"/>
      <c r="T577" s="60"/>
      <c r="U577" s="60"/>
      <c r="V577" s="60"/>
      <c r="W577" s="60"/>
      <c r="X577" s="61">
        <v>5265.47</v>
      </c>
      <c r="Y577" s="91">
        <f t="shared" si="121"/>
        <v>-922.14000000000124</v>
      </c>
    </row>
    <row r="578" spans="1:25" s="50" customFormat="1" ht="36" x14ac:dyDescent="0.25">
      <c r="A578" s="52" t="s">
        <v>2550</v>
      </c>
      <c r="B578" s="48" t="s">
        <v>1775</v>
      </c>
      <c r="C578" s="47" t="s">
        <v>1620</v>
      </c>
      <c r="D578" s="47" t="s">
        <v>103</v>
      </c>
      <c r="E578" s="48" t="s">
        <v>1621</v>
      </c>
      <c r="F578" s="47" t="s">
        <v>289</v>
      </c>
      <c r="G578" s="59">
        <v>22.46</v>
      </c>
      <c r="H578" s="59">
        <v>22.46</v>
      </c>
      <c r="I578" s="66">
        <v>10.91</v>
      </c>
      <c r="J578" s="59">
        <v>9</v>
      </c>
      <c r="K578" s="66">
        <v>10.07</v>
      </c>
      <c r="L578" s="59">
        <v>8.31</v>
      </c>
      <c r="M578" s="59">
        <f t="shared" ref="M578:M595" si="134">L578+J578</f>
        <v>17.310000000000002</v>
      </c>
      <c r="N578" s="59">
        <f t="shared" ref="N578:N595" si="135">TRUNC(J578*H578,2)</f>
        <v>202.14</v>
      </c>
      <c r="O578" s="59">
        <f t="shared" ref="O578:O595" si="136">TRUNC(L578*H578,2)</f>
        <v>186.64</v>
      </c>
      <c r="P578" s="59">
        <f t="shared" ref="P578:P595" si="137">TRUNC(((J578*H578)+(L578*H578)),2)</f>
        <v>388.78</v>
      </c>
      <c r="Q578" s="58">
        <f t="shared" si="120"/>
        <v>9.7223308753868122E-5</v>
      </c>
      <c r="S578" s="59">
        <v>10.91</v>
      </c>
      <c r="T578" s="59">
        <v>10.07</v>
      </c>
      <c r="U578" s="59">
        <v>20.98</v>
      </c>
      <c r="V578" s="59">
        <v>245.03</v>
      </c>
      <c r="W578" s="59">
        <v>226.18</v>
      </c>
      <c r="X578" s="59">
        <v>471.21</v>
      </c>
      <c r="Y578" s="91">
        <f t="shared" si="121"/>
        <v>-82.43</v>
      </c>
    </row>
    <row r="579" spans="1:25" s="50" customFormat="1" ht="36" x14ac:dyDescent="0.25">
      <c r="A579" s="52" t="s">
        <v>2551</v>
      </c>
      <c r="B579" s="48" t="s">
        <v>1776</v>
      </c>
      <c r="C579" s="47" t="s">
        <v>1623</v>
      </c>
      <c r="D579" s="47" t="s">
        <v>103</v>
      </c>
      <c r="E579" s="48" t="s">
        <v>1624</v>
      </c>
      <c r="F579" s="47" t="s">
        <v>289</v>
      </c>
      <c r="G579" s="59">
        <v>46.34</v>
      </c>
      <c r="H579" s="59">
        <v>46.34</v>
      </c>
      <c r="I579" s="66">
        <v>11.85</v>
      </c>
      <c r="J579" s="59">
        <v>9.77</v>
      </c>
      <c r="K579" s="66">
        <v>14.84</v>
      </c>
      <c r="L579" s="59">
        <v>12.24</v>
      </c>
      <c r="M579" s="59">
        <f t="shared" si="134"/>
        <v>22.009999999999998</v>
      </c>
      <c r="N579" s="59">
        <f t="shared" si="135"/>
        <v>452.74</v>
      </c>
      <c r="O579" s="59">
        <f t="shared" si="136"/>
        <v>567.20000000000005</v>
      </c>
      <c r="P579" s="59">
        <f t="shared" si="137"/>
        <v>1019.94</v>
      </c>
      <c r="Q579" s="58">
        <f t="shared" si="120"/>
        <v>2.5505926624420049E-4</v>
      </c>
      <c r="S579" s="59">
        <v>11.85</v>
      </c>
      <c r="T579" s="59">
        <v>14.84</v>
      </c>
      <c r="U579" s="59">
        <v>26.69</v>
      </c>
      <c r="V579" s="59">
        <v>549.12</v>
      </c>
      <c r="W579" s="59">
        <v>687.69</v>
      </c>
      <c r="X579" s="59">
        <v>1236.81</v>
      </c>
      <c r="Y579" s="91">
        <f t="shared" si="121"/>
        <v>-216.86999999999989</v>
      </c>
    </row>
    <row r="580" spans="1:25" s="50" customFormat="1" ht="36" x14ac:dyDescent="0.25">
      <c r="A580" s="52" t="s">
        <v>2552</v>
      </c>
      <c r="B580" s="48" t="s">
        <v>1777</v>
      </c>
      <c r="C580" s="47" t="s">
        <v>1626</v>
      </c>
      <c r="D580" s="47" t="s">
        <v>103</v>
      </c>
      <c r="E580" s="48" t="s">
        <v>1627</v>
      </c>
      <c r="F580" s="47" t="s">
        <v>289</v>
      </c>
      <c r="G580" s="59">
        <v>26.27</v>
      </c>
      <c r="H580" s="59">
        <v>26.27</v>
      </c>
      <c r="I580" s="66">
        <v>16.55</v>
      </c>
      <c r="J580" s="59">
        <v>13.65</v>
      </c>
      <c r="K580" s="66">
        <v>20.62</v>
      </c>
      <c r="L580" s="59">
        <v>17.010000000000002</v>
      </c>
      <c r="M580" s="59">
        <f t="shared" si="134"/>
        <v>30.660000000000004</v>
      </c>
      <c r="N580" s="59">
        <f t="shared" si="135"/>
        <v>358.58</v>
      </c>
      <c r="O580" s="59">
        <f t="shared" si="136"/>
        <v>446.85</v>
      </c>
      <c r="P580" s="59">
        <f t="shared" si="137"/>
        <v>805.43</v>
      </c>
      <c r="Q580" s="58">
        <f t="shared" si="120"/>
        <v>2.0141614684301661E-4</v>
      </c>
      <c r="S580" s="59">
        <v>16.55</v>
      </c>
      <c r="T580" s="59">
        <v>20.62</v>
      </c>
      <c r="U580" s="59">
        <v>37.17</v>
      </c>
      <c r="V580" s="59">
        <v>434.76</v>
      </c>
      <c r="W580" s="59">
        <v>541.69000000000005</v>
      </c>
      <c r="X580" s="59">
        <v>976.45</v>
      </c>
      <c r="Y580" s="91">
        <f t="shared" si="121"/>
        <v>-171.0200000000001</v>
      </c>
    </row>
    <row r="581" spans="1:25" s="50" customFormat="1" ht="36" x14ac:dyDescent="0.25">
      <c r="A581" s="52" t="s">
        <v>2553</v>
      </c>
      <c r="B581" s="48" t="s">
        <v>1778</v>
      </c>
      <c r="C581" s="47" t="s">
        <v>1629</v>
      </c>
      <c r="D581" s="47" t="s">
        <v>103</v>
      </c>
      <c r="E581" s="48" t="s">
        <v>1630</v>
      </c>
      <c r="F581" s="47" t="s">
        <v>133</v>
      </c>
      <c r="G581" s="59">
        <v>2</v>
      </c>
      <c r="H581" s="59">
        <v>2</v>
      </c>
      <c r="I581" s="66">
        <v>6.3</v>
      </c>
      <c r="J581" s="59">
        <v>5.19</v>
      </c>
      <c r="K581" s="66">
        <v>8.26</v>
      </c>
      <c r="L581" s="59">
        <v>6.81</v>
      </c>
      <c r="M581" s="59">
        <f t="shared" si="134"/>
        <v>12</v>
      </c>
      <c r="N581" s="59">
        <f t="shared" si="135"/>
        <v>10.38</v>
      </c>
      <c r="O581" s="59">
        <f t="shared" si="136"/>
        <v>13.62</v>
      </c>
      <c r="P581" s="59">
        <f t="shared" si="137"/>
        <v>24</v>
      </c>
      <c r="Q581" s="58">
        <f t="shared" si="120"/>
        <v>6.0017475438367066E-6</v>
      </c>
      <c r="S581" s="59">
        <v>6.3</v>
      </c>
      <c r="T581" s="59">
        <v>8.26</v>
      </c>
      <c r="U581" s="59">
        <v>14.56</v>
      </c>
      <c r="V581" s="59">
        <v>12.6</v>
      </c>
      <c r="W581" s="59">
        <v>16.52</v>
      </c>
      <c r="X581" s="59">
        <v>29.12</v>
      </c>
      <c r="Y581" s="91">
        <f t="shared" si="121"/>
        <v>-5.120000000000001</v>
      </c>
    </row>
    <row r="582" spans="1:25" s="50" customFormat="1" ht="36" x14ac:dyDescent="0.25">
      <c r="A582" s="52" t="s">
        <v>2554</v>
      </c>
      <c r="B582" s="48" t="s">
        <v>1779</v>
      </c>
      <c r="C582" s="47" t="s">
        <v>1632</v>
      </c>
      <c r="D582" s="47" t="s">
        <v>103</v>
      </c>
      <c r="E582" s="48" t="s">
        <v>1633</v>
      </c>
      <c r="F582" s="47" t="s">
        <v>133</v>
      </c>
      <c r="G582" s="59">
        <v>2</v>
      </c>
      <c r="H582" s="59">
        <v>2</v>
      </c>
      <c r="I582" s="66">
        <v>6.84</v>
      </c>
      <c r="J582" s="59">
        <v>5.64</v>
      </c>
      <c r="K582" s="66">
        <v>19.78</v>
      </c>
      <c r="L582" s="59">
        <v>16.32</v>
      </c>
      <c r="M582" s="59">
        <f t="shared" si="134"/>
        <v>21.96</v>
      </c>
      <c r="N582" s="59">
        <f t="shared" si="135"/>
        <v>11.28</v>
      </c>
      <c r="O582" s="59">
        <f t="shared" si="136"/>
        <v>32.64</v>
      </c>
      <c r="P582" s="59">
        <f t="shared" si="137"/>
        <v>43.92</v>
      </c>
      <c r="Q582" s="58">
        <f t="shared" ref="Q582:Q645" si="138">P582/$O$998</f>
        <v>1.0983198005221173E-5</v>
      </c>
      <c r="S582" s="59">
        <v>6.84</v>
      </c>
      <c r="T582" s="59">
        <v>19.78</v>
      </c>
      <c r="U582" s="59">
        <v>26.62</v>
      </c>
      <c r="V582" s="59">
        <v>13.68</v>
      </c>
      <c r="W582" s="59">
        <v>39.56</v>
      </c>
      <c r="X582" s="59">
        <v>53.24</v>
      </c>
      <c r="Y582" s="91">
        <f t="shared" si="121"/>
        <v>-9.32</v>
      </c>
    </row>
    <row r="583" spans="1:25" s="50" customFormat="1" x14ac:dyDescent="0.25">
      <c r="A583" s="52" t="s">
        <v>2555</v>
      </c>
      <c r="B583" s="3" t="s">
        <v>731</v>
      </c>
      <c r="C583" s="46">
        <v>81973</v>
      </c>
      <c r="D583" s="47" t="s">
        <v>1490</v>
      </c>
      <c r="E583" s="48" t="s">
        <v>732</v>
      </c>
      <c r="F583" s="46" t="s">
        <v>106</v>
      </c>
      <c r="G583" s="59">
        <v>6</v>
      </c>
      <c r="H583" s="59">
        <v>6</v>
      </c>
      <c r="I583" s="66">
        <v>17.170000000000002</v>
      </c>
      <c r="J583" s="59">
        <v>14.17</v>
      </c>
      <c r="K583" s="66">
        <v>14.67</v>
      </c>
      <c r="L583" s="59">
        <v>12.1</v>
      </c>
      <c r="M583" s="59">
        <f t="shared" si="134"/>
        <v>26.27</v>
      </c>
      <c r="N583" s="59">
        <f t="shared" si="135"/>
        <v>85.02</v>
      </c>
      <c r="O583" s="59">
        <f t="shared" si="136"/>
        <v>72.599999999999994</v>
      </c>
      <c r="P583" s="59">
        <f t="shared" si="137"/>
        <v>157.62</v>
      </c>
      <c r="Q583" s="58">
        <f t="shared" si="138"/>
        <v>3.9416476994147573E-5</v>
      </c>
      <c r="S583" s="59">
        <v>17.170000000000002</v>
      </c>
      <c r="T583" s="59">
        <v>14.67</v>
      </c>
      <c r="U583" s="59">
        <v>31.84</v>
      </c>
      <c r="V583" s="59">
        <v>103.02</v>
      </c>
      <c r="W583" s="59">
        <v>88.02</v>
      </c>
      <c r="X583" s="59">
        <v>191.04</v>
      </c>
      <c r="Y583" s="91">
        <f t="shared" ref="Y583:Y646" si="139">P583-X583</f>
        <v>-33.419999999999987</v>
      </c>
    </row>
    <row r="584" spans="1:25" s="50" customFormat="1" ht="36" x14ac:dyDescent="0.25">
      <c r="A584" s="52" t="s">
        <v>2556</v>
      </c>
      <c r="B584" s="48" t="s">
        <v>1780</v>
      </c>
      <c r="C584" s="47" t="s">
        <v>1636</v>
      </c>
      <c r="D584" s="47" t="s">
        <v>103</v>
      </c>
      <c r="E584" s="48" t="s">
        <v>1637</v>
      </c>
      <c r="F584" s="47" t="s">
        <v>133</v>
      </c>
      <c r="G584" s="59">
        <v>8</v>
      </c>
      <c r="H584" s="59">
        <v>8</v>
      </c>
      <c r="I584" s="66">
        <v>6.84</v>
      </c>
      <c r="J584" s="59">
        <v>5.64</v>
      </c>
      <c r="K584" s="66">
        <v>17.43</v>
      </c>
      <c r="L584" s="59">
        <v>14.38</v>
      </c>
      <c r="M584" s="59">
        <f t="shared" si="134"/>
        <v>20.02</v>
      </c>
      <c r="N584" s="59">
        <f t="shared" si="135"/>
        <v>45.12</v>
      </c>
      <c r="O584" s="59">
        <f t="shared" si="136"/>
        <v>115.04</v>
      </c>
      <c r="P584" s="59">
        <f t="shared" si="137"/>
        <v>160.16</v>
      </c>
      <c r="Q584" s="58">
        <f t="shared" si="138"/>
        <v>4.0051661942536957E-5</v>
      </c>
      <c r="S584" s="59">
        <v>6.84</v>
      </c>
      <c r="T584" s="59">
        <v>17.43</v>
      </c>
      <c r="U584" s="59">
        <v>24.27</v>
      </c>
      <c r="V584" s="59">
        <v>54.72</v>
      </c>
      <c r="W584" s="59">
        <v>139.44</v>
      </c>
      <c r="X584" s="59">
        <v>194.16</v>
      </c>
      <c r="Y584" s="91">
        <f t="shared" si="139"/>
        <v>-34</v>
      </c>
    </row>
    <row r="585" spans="1:25" s="50" customFormat="1" ht="36" x14ac:dyDescent="0.25">
      <c r="A585" s="52" t="s">
        <v>2557</v>
      </c>
      <c r="B585" s="48" t="s">
        <v>1781</v>
      </c>
      <c r="C585" s="47" t="s">
        <v>1646</v>
      </c>
      <c r="D585" s="47" t="s">
        <v>103</v>
      </c>
      <c r="E585" s="48" t="s">
        <v>1647</v>
      </c>
      <c r="F585" s="47" t="s">
        <v>133</v>
      </c>
      <c r="G585" s="59">
        <v>4</v>
      </c>
      <c r="H585" s="59">
        <v>4</v>
      </c>
      <c r="I585" s="66">
        <v>4.72</v>
      </c>
      <c r="J585" s="59">
        <v>3.89</v>
      </c>
      <c r="K585" s="66">
        <v>5.47</v>
      </c>
      <c r="L585" s="59">
        <v>4.51</v>
      </c>
      <c r="M585" s="59">
        <f t="shared" si="134"/>
        <v>8.4</v>
      </c>
      <c r="N585" s="59">
        <f t="shared" si="135"/>
        <v>15.56</v>
      </c>
      <c r="O585" s="59">
        <f t="shared" si="136"/>
        <v>18.04</v>
      </c>
      <c r="P585" s="59">
        <f t="shared" si="137"/>
        <v>33.6</v>
      </c>
      <c r="Q585" s="58">
        <f t="shared" si="138"/>
        <v>8.4024465613713909E-6</v>
      </c>
      <c r="S585" s="59">
        <v>4.72</v>
      </c>
      <c r="T585" s="59">
        <v>5.47</v>
      </c>
      <c r="U585" s="59">
        <v>10.19</v>
      </c>
      <c r="V585" s="59">
        <v>18.88</v>
      </c>
      <c r="W585" s="59">
        <v>21.88</v>
      </c>
      <c r="X585" s="59">
        <v>40.76</v>
      </c>
      <c r="Y585" s="91">
        <f t="shared" si="139"/>
        <v>-7.1599999999999966</v>
      </c>
    </row>
    <row r="586" spans="1:25" s="50" customFormat="1" ht="36" x14ac:dyDescent="0.25">
      <c r="A586" s="52" t="s">
        <v>2558</v>
      </c>
      <c r="B586" s="48" t="s">
        <v>1782</v>
      </c>
      <c r="C586" s="47" t="s">
        <v>1639</v>
      </c>
      <c r="D586" s="47" t="s">
        <v>103</v>
      </c>
      <c r="E586" s="48" t="s">
        <v>1640</v>
      </c>
      <c r="F586" s="47" t="s">
        <v>133</v>
      </c>
      <c r="G586" s="59">
        <v>8</v>
      </c>
      <c r="H586" s="59">
        <v>8</v>
      </c>
      <c r="I586" s="66">
        <v>5.13</v>
      </c>
      <c r="J586" s="59">
        <v>4.2300000000000004</v>
      </c>
      <c r="K586" s="66">
        <v>9.82</v>
      </c>
      <c r="L586" s="59">
        <v>8.1</v>
      </c>
      <c r="M586" s="59">
        <f t="shared" si="134"/>
        <v>12.33</v>
      </c>
      <c r="N586" s="59">
        <f t="shared" si="135"/>
        <v>33.840000000000003</v>
      </c>
      <c r="O586" s="59">
        <f t="shared" si="136"/>
        <v>64.8</v>
      </c>
      <c r="P586" s="59">
        <f t="shared" si="137"/>
        <v>98.64</v>
      </c>
      <c r="Q586" s="58">
        <f t="shared" si="138"/>
        <v>2.4667182405168867E-5</v>
      </c>
      <c r="S586" s="59">
        <v>5.13</v>
      </c>
      <c r="T586" s="59">
        <v>9.82</v>
      </c>
      <c r="U586" s="59">
        <v>14.95</v>
      </c>
      <c r="V586" s="59">
        <v>41.04</v>
      </c>
      <c r="W586" s="59">
        <v>78.56</v>
      </c>
      <c r="X586" s="59">
        <v>119.6</v>
      </c>
      <c r="Y586" s="91">
        <f t="shared" si="139"/>
        <v>-20.959999999999994</v>
      </c>
    </row>
    <row r="587" spans="1:25" s="50" customFormat="1" ht="36" x14ac:dyDescent="0.25">
      <c r="A587" s="52" t="s">
        <v>2559</v>
      </c>
      <c r="B587" s="48" t="s">
        <v>1783</v>
      </c>
      <c r="C587" s="47" t="s">
        <v>1642</v>
      </c>
      <c r="D587" s="47" t="s">
        <v>103</v>
      </c>
      <c r="E587" s="48" t="s">
        <v>1643</v>
      </c>
      <c r="F587" s="47" t="s">
        <v>133</v>
      </c>
      <c r="G587" s="59">
        <v>8</v>
      </c>
      <c r="H587" s="59">
        <v>8</v>
      </c>
      <c r="I587" s="66">
        <v>7.16</v>
      </c>
      <c r="J587" s="59">
        <v>5.9</v>
      </c>
      <c r="K587" s="66">
        <v>20.49</v>
      </c>
      <c r="L587" s="59">
        <v>16.91</v>
      </c>
      <c r="M587" s="59">
        <f t="shared" si="134"/>
        <v>22.810000000000002</v>
      </c>
      <c r="N587" s="59">
        <f t="shared" si="135"/>
        <v>47.2</v>
      </c>
      <c r="O587" s="59">
        <f t="shared" si="136"/>
        <v>135.28</v>
      </c>
      <c r="P587" s="59">
        <f t="shared" si="137"/>
        <v>182.48</v>
      </c>
      <c r="Q587" s="58">
        <f t="shared" si="138"/>
        <v>4.5633287158305091E-5</v>
      </c>
      <c r="S587" s="59">
        <v>7.16</v>
      </c>
      <c r="T587" s="59">
        <v>20.49</v>
      </c>
      <c r="U587" s="59">
        <v>27.65</v>
      </c>
      <c r="V587" s="59">
        <v>57.28</v>
      </c>
      <c r="W587" s="59">
        <v>163.92</v>
      </c>
      <c r="X587" s="59">
        <v>221.2</v>
      </c>
      <c r="Y587" s="91">
        <f t="shared" si="139"/>
        <v>-38.72</v>
      </c>
    </row>
    <row r="588" spans="1:25" s="50" customFormat="1" ht="24" x14ac:dyDescent="0.25">
      <c r="A588" s="52" t="s">
        <v>2560</v>
      </c>
      <c r="B588" s="3" t="s">
        <v>733</v>
      </c>
      <c r="C588" s="46" t="s">
        <v>509</v>
      </c>
      <c r="D588" s="46" t="s">
        <v>70</v>
      </c>
      <c r="E588" s="48" t="s">
        <v>1644</v>
      </c>
      <c r="F588" s="46" t="s">
        <v>133</v>
      </c>
      <c r="G588" s="59">
        <v>12</v>
      </c>
      <c r="H588" s="59">
        <v>12</v>
      </c>
      <c r="I588" s="66">
        <v>12.29</v>
      </c>
      <c r="J588" s="59">
        <v>10.14</v>
      </c>
      <c r="K588" s="66">
        <v>9.77</v>
      </c>
      <c r="L588" s="59">
        <v>8.06</v>
      </c>
      <c r="M588" s="59">
        <f t="shared" si="134"/>
        <v>18.200000000000003</v>
      </c>
      <c r="N588" s="59">
        <f t="shared" si="135"/>
        <v>121.68</v>
      </c>
      <c r="O588" s="59">
        <f t="shared" si="136"/>
        <v>96.72</v>
      </c>
      <c r="P588" s="59">
        <f t="shared" si="137"/>
        <v>218.4</v>
      </c>
      <c r="Q588" s="58">
        <f t="shared" si="138"/>
        <v>5.4615902648914034E-5</v>
      </c>
      <c r="S588" s="59">
        <v>12.29</v>
      </c>
      <c r="T588" s="59">
        <v>9.77</v>
      </c>
      <c r="U588" s="59">
        <v>22.06</v>
      </c>
      <c r="V588" s="59">
        <v>147.47999999999999</v>
      </c>
      <c r="W588" s="59">
        <v>117.24</v>
      </c>
      <c r="X588" s="59">
        <v>264.72000000000003</v>
      </c>
      <c r="Y588" s="91">
        <f t="shared" si="139"/>
        <v>-46.320000000000022</v>
      </c>
    </row>
    <row r="589" spans="1:25" s="50" customFormat="1" ht="36" x14ac:dyDescent="0.25">
      <c r="A589" s="52" t="s">
        <v>2561</v>
      </c>
      <c r="B589" s="48" t="s">
        <v>1784</v>
      </c>
      <c r="C589" s="47" t="s">
        <v>1649</v>
      </c>
      <c r="D589" s="47" t="s">
        <v>103</v>
      </c>
      <c r="E589" s="48" t="s">
        <v>1650</v>
      </c>
      <c r="F589" s="47" t="s">
        <v>133</v>
      </c>
      <c r="G589" s="59">
        <v>16</v>
      </c>
      <c r="H589" s="59">
        <v>16</v>
      </c>
      <c r="I589" s="66">
        <v>4.72</v>
      </c>
      <c r="J589" s="59">
        <v>3.89</v>
      </c>
      <c r="K589" s="66">
        <v>8.17</v>
      </c>
      <c r="L589" s="59">
        <v>6.74</v>
      </c>
      <c r="M589" s="59">
        <f t="shared" si="134"/>
        <v>10.63</v>
      </c>
      <c r="N589" s="59">
        <f t="shared" si="135"/>
        <v>62.24</v>
      </c>
      <c r="O589" s="59">
        <f t="shared" si="136"/>
        <v>107.84</v>
      </c>
      <c r="P589" s="59">
        <f t="shared" si="137"/>
        <v>170.08</v>
      </c>
      <c r="Q589" s="58">
        <f t="shared" si="138"/>
        <v>4.2532384260656137E-5</v>
      </c>
      <c r="S589" s="59">
        <v>4.72</v>
      </c>
      <c r="T589" s="59">
        <v>8.17</v>
      </c>
      <c r="U589" s="59">
        <v>12.89</v>
      </c>
      <c r="V589" s="59">
        <v>75.52</v>
      </c>
      <c r="W589" s="59">
        <v>130.72</v>
      </c>
      <c r="X589" s="59">
        <v>206.24</v>
      </c>
      <c r="Y589" s="91">
        <f t="shared" si="139"/>
        <v>-36.159999999999997</v>
      </c>
    </row>
    <row r="590" spans="1:25" s="50" customFormat="1" ht="24" x14ac:dyDescent="0.25">
      <c r="A590" s="52" t="s">
        <v>2562</v>
      </c>
      <c r="B590" s="3" t="s">
        <v>734</v>
      </c>
      <c r="C590" s="46" t="s">
        <v>511</v>
      </c>
      <c r="D590" s="46" t="s">
        <v>70</v>
      </c>
      <c r="E590" s="48" t="s">
        <v>1651</v>
      </c>
      <c r="F590" s="46" t="s">
        <v>133</v>
      </c>
      <c r="G590" s="59">
        <v>10</v>
      </c>
      <c r="H590" s="59">
        <v>10</v>
      </c>
      <c r="I590" s="66">
        <v>12.29</v>
      </c>
      <c r="J590" s="59">
        <v>10.14</v>
      </c>
      <c r="K590" s="66">
        <v>19.91</v>
      </c>
      <c r="L590" s="59">
        <v>16.43</v>
      </c>
      <c r="M590" s="59">
        <f t="shared" si="134"/>
        <v>26.57</v>
      </c>
      <c r="N590" s="59">
        <f t="shared" si="135"/>
        <v>101.4</v>
      </c>
      <c r="O590" s="59">
        <f t="shared" si="136"/>
        <v>164.3</v>
      </c>
      <c r="P590" s="59">
        <f t="shared" si="137"/>
        <v>265.7</v>
      </c>
      <c r="Q590" s="58">
        <f t="shared" si="138"/>
        <v>6.644434676655887E-5</v>
      </c>
      <c r="S590" s="59">
        <v>12.29</v>
      </c>
      <c r="T590" s="59">
        <v>19.91</v>
      </c>
      <c r="U590" s="59">
        <v>32.200000000000003</v>
      </c>
      <c r="V590" s="59">
        <v>122.9</v>
      </c>
      <c r="W590" s="59">
        <v>199.1</v>
      </c>
      <c r="X590" s="59">
        <v>322</v>
      </c>
      <c r="Y590" s="91">
        <f t="shared" si="139"/>
        <v>-56.300000000000011</v>
      </c>
    </row>
    <row r="591" spans="1:25" s="50" customFormat="1" x14ac:dyDescent="0.25">
      <c r="A591" s="52" t="s">
        <v>2563</v>
      </c>
      <c r="B591" s="3" t="s">
        <v>735</v>
      </c>
      <c r="C591" s="46">
        <v>81702</v>
      </c>
      <c r="D591" s="47" t="s">
        <v>1490</v>
      </c>
      <c r="E591" s="48" t="s">
        <v>736</v>
      </c>
      <c r="F591" s="46" t="s">
        <v>106</v>
      </c>
      <c r="G591" s="59">
        <v>6</v>
      </c>
      <c r="H591" s="59">
        <v>6</v>
      </c>
      <c r="I591" s="66">
        <v>12.31</v>
      </c>
      <c r="J591" s="59">
        <v>10.15</v>
      </c>
      <c r="K591" s="66">
        <v>30.93</v>
      </c>
      <c r="L591" s="59">
        <v>25.52</v>
      </c>
      <c r="M591" s="59">
        <f t="shared" si="134"/>
        <v>35.67</v>
      </c>
      <c r="N591" s="59">
        <f t="shared" si="135"/>
        <v>60.9</v>
      </c>
      <c r="O591" s="59">
        <f t="shared" si="136"/>
        <v>153.12</v>
      </c>
      <c r="P591" s="59">
        <f t="shared" si="137"/>
        <v>214.02</v>
      </c>
      <c r="Q591" s="58">
        <f t="shared" si="138"/>
        <v>5.3520583722163835E-5</v>
      </c>
      <c r="S591" s="59">
        <v>12.31</v>
      </c>
      <c r="T591" s="59">
        <v>30.93</v>
      </c>
      <c r="U591" s="59">
        <v>43.24</v>
      </c>
      <c r="V591" s="59">
        <v>73.86</v>
      </c>
      <c r="W591" s="59">
        <v>185.58</v>
      </c>
      <c r="X591" s="59">
        <v>259.44</v>
      </c>
      <c r="Y591" s="91">
        <f t="shared" si="139"/>
        <v>-45.419999999999987</v>
      </c>
    </row>
    <row r="592" spans="1:25" s="50" customFormat="1" x14ac:dyDescent="0.25">
      <c r="A592" s="52" t="s">
        <v>2564</v>
      </c>
      <c r="B592" s="3" t="s">
        <v>737</v>
      </c>
      <c r="C592" s="46">
        <v>81885</v>
      </c>
      <c r="D592" s="47" t="s">
        <v>1490</v>
      </c>
      <c r="E592" s="48" t="s">
        <v>738</v>
      </c>
      <c r="F592" s="46" t="s">
        <v>106</v>
      </c>
      <c r="G592" s="59">
        <v>6</v>
      </c>
      <c r="H592" s="59">
        <v>6</v>
      </c>
      <c r="I592" s="66">
        <v>2.61</v>
      </c>
      <c r="J592" s="59">
        <v>2.15</v>
      </c>
      <c r="K592" s="66">
        <v>9.76</v>
      </c>
      <c r="L592" s="59">
        <v>8.0500000000000007</v>
      </c>
      <c r="M592" s="59">
        <f t="shared" si="134"/>
        <v>10.200000000000001</v>
      </c>
      <c r="N592" s="59">
        <f t="shared" si="135"/>
        <v>12.9</v>
      </c>
      <c r="O592" s="59">
        <f t="shared" si="136"/>
        <v>48.3</v>
      </c>
      <c r="P592" s="59">
        <f t="shared" si="137"/>
        <v>61.2</v>
      </c>
      <c r="Q592" s="58">
        <f t="shared" si="138"/>
        <v>1.5304456236783604E-5</v>
      </c>
      <c r="S592" s="59">
        <v>2.61</v>
      </c>
      <c r="T592" s="59">
        <v>9.76</v>
      </c>
      <c r="U592" s="59">
        <v>12.37</v>
      </c>
      <c r="V592" s="59">
        <v>15.66</v>
      </c>
      <c r="W592" s="59">
        <v>58.56</v>
      </c>
      <c r="X592" s="59">
        <v>74.22</v>
      </c>
      <c r="Y592" s="91">
        <f t="shared" si="139"/>
        <v>-13.019999999999996</v>
      </c>
    </row>
    <row r="593" spans="1:25" s="50" customFormat="1" x14ac:dyDescent="0.25">
      <c r="A593" s="52" t="s">
        <v>2565</v>
      </c>
      <c r="B593" s="3" t="s">
        <v>739</v>
      </c>
      <c r="C593" s="46" t="s">
        <v>516</v>
      </c>
      <c r="D593" s="46" t="s">
        <v>70</v>
      </c>
      <c r="E593" s="48" t="s">
        <v>517</v>
      </c>
      <c r="F593" s="46" t="s">
        <v>133</v>
      </c>
      <c r="G593" s="59">
        <v>6</v>
      </c>
      <c r="H593" s="59">
        <v>6</v>
      </c>
      <c r="I593" s="66">
        <v>0.71</v>
      </c>
      <c r="J593" s="59">
        <v>0.57999999999999996</v>
      </c>
      <c r="K593" s="66">
        <v>8.81</v>
      </c>
      <c r="L593" s="59">
        <v>7.27</v>
      </c>
      <c r="M593" s="59">
        <f t="shared" si="134"/>
        <v>7.85</v>
      </c>
      <c r="N593" s="59">
        <f t="shared" si="135"/>
        <v>3.48</v>
      </c>
      <c r="O593" s="59">
        <f t="shared" si="136"/>
        <v>43.62</v>
      </c>
      <c r="P593" s="59">
        <f t="shared" si="137"/>
        <v>47.1</v>
      </c>
      <c r="Q593" s="58">
        <f t="shared" si="138"/>
        <v>1.1778429554779538E-5</v>
      </c>
      <c r="S593" s="59">
        <v>0.71</v>
      </c>
      <c r="T593" s="59">
        <v>8.81</v>
      </c>
      <c r="U593" s="59">
        <v>9.52</v>
      </c>
      <c r="V593" s="59">
        <v>4.26</v>
      </c>
      <c r="W593" s="59">
        <v>52.86</v>
      </c>
      <c r="X593" s="59">
        <v>57.12</v>
      </c>
      <c r="Y593" s="91">
        <f t="shared" si="139"/>
        <v>-10.019999999999996</v>
      </c>
    </row>
    <row r="594" spans="1:25" s="50" customFormat="1" x14ac:dyDescent="0.25">
      <c r="A594" s="52" t="s">
        <v>2566</v>
      </c>
      <c r="B594" s="3" t="s">
        <v>740</v>
      </c>
      <c r="C594" s="46">
        <v>81663</v>
      </c>
      <c r="D594" s="47" t="s">
        <v>1490</v>
      </c>
      <c r="E594" s="48" t="s">
        <v>689</v>
      </c>
      <c r="F594" s="46" t="s">
        <v>106</v>
      </c>
      <c r="G594" s="59">
        <v>10</v>
      </c>
      <c r="H594" s="59">
        <v>10</v>
      </c>
      <c r="I594" s="66">
        <v>8.2100000000000009</v>
      </c>
      <c r="J594" s="59">
        <v>6.77</v>
      </c>
      <c r="K594" s="66">
        <v>38.799999999999997</v>
      </c>
      <c r="L594" s="59">
        <v>32.020000000000003</v>
      </c>
      <c r="M594" s="59">
        <f t="shared" si="134"/>
        <v>38.790000000000006</v>
      </c>
      <c r="N594" s="59">
        <f t="shared" si="135"/>
        <v>67.7</v>
      </c>
      <c r="O594" s="59">
        <f t="shared" si="136"/>
        <v>320.2</v>
      </c>
      <c r="P594" s="59">
        <f t="shared" si="137"/>
        <v>387.9</v>
      </c>
      <c r="Q594" s="58">
        <f t="shared" si="138"/>
        <v>9.7003244677260772E-5</v>
      </c>
      <c r="S594" s="59">
        <v>8.2100000000000009</v>
      </c>
      <c r="T594" s="59">
        <v>38.799999999999997</v>
      </c>
      <c r="U594" s="59">
        <v>47.01</v>
      </c>
      <c r="V594" s="59">
        <v>82.1</v>
      </c>
      <c r="W594" s="59">
        <v>388</v>
      </c>
      <c r="X594" s="59">
        <v>470.1</v>
      </c>
      <c r="Y594" s="91">
        <f t="shared" si="139"/>
        <v>-82.200000000000045</v>
      </c>
    </row>
    <row r="595" spans="1:25" s="50" customFormat="1" ht="36" x14ac:dyDescent="0.25">
      <c r="A595" s="52" t="s">
        <v>2567</v>
      </c>
      <c r="B595" s="48" t="s">
        <v>1785</v>
      </c>
      <c r="C595" s="47" t="s">
        <v>1786</v>
      </c>
      <c r="D595" s="47" t="s">
        <v>103</v>
      </c>
      <c r="E595" s="48" t="s">
        <v>1787</v>
      </c>
      <c r="F595" s="47" t="s">
        <v>133</v>
      </c>
      <c r="G595" s="59">
        <v>4</v>
      </c>
      <c r="H595" s="59">
        <v>4</v>
      </c>
      <c r="I595" s="66">
        <v>6.15</v>
      </c>
      <c r="J595" s="59">
        <v>5.07</v>
      </c>
      <c r="K595" s="66">
        <v>13.36</v>
      </c>
      <c r="L595" s="59">
        <v>11.02</v>
      </c>
      <c r="M595" s="59">
        <f t="shared" si="134"/>
        <v>16.09</v>
      </c>
      <c r="N595" s="59">
        <f t="shared" si="135"/>
        <v>20.28</v>
      </c>
      <c r="O595" s="59">
        <f t="shared" si="136"/>
        <v>44.08</v>
      </c>
      <c r="P595" s="59">
        <f t="shared" si="137"/>
        <v>64.36</v>
      </c>
      <c r="Q595" s="58">
        <f t="shared" si="138"/>
        <v>1.6094686330055436E-5</v>
      </c>
      <c r="S595" s="59">
        <v>6.15</v>
      </c>
      <c r="T595" s="59">
        <v>13.36</v>
      </c>
      <c r="U595" s="59">
        <v>19.510000000000002</v>
      </c>
      <c r="V595" s="59">
        <v>24.6</v>
      </c>
      <c r="W595" s="59">
        <v>53.44</v>
      </c>
      <c r="X595" s="59">
        <v>78.040000000000006</v>
      </c>
      <c r="Y595" s="91">
        <f t="shared" si="139"/>
        <v>-13.680000000000007</v>
      </c>
    </row>
    <row r="596" spans="1:25" s="50" customFormat="1" x14ac:dyDescent="0.25">
      <c r="A596" s="52" t="s">
        <v>2568</v>
      </c>
      <c r="B596" s="44" t="s">
        <v>741</v>
      </c>
      <c r="C596" s="62"/>
      <c r="D596" s="62"/>
      <c r="E596" s="87" t="s">
        <v>691</v>
      </c>
      <c r="F596" s="62"/>
      <c r="G596" s="60"/>
      <c r="H596" s="60"/>
      <c r="I596" s="66"/>
      <c r="J596" s="60"/>
      <c r="K596" s="66"/>
      <c r="L596" s="60"/>
      <c r="M596" s="60"/>
      <c r="N596" s="60"/>
      <c r="O596" s="60"/>
      <c r="P596" s="61">
        <f>SUM(P597:P619)</f>
        <v>27228.480000000003</v>
      </c>
      <c r="Q596" s="57">
        <f t="shared" si="138"/>
        <v>6.8091026234336216E-3</v>
      </c>
      <c r="S596" s="60"/>
      <c r="T596" s="60"/>
      <c r="U596" s="60"/>
      <c r="V596" s="60"/>
      <c r="W596" s="60"/>
      <c r="X596" s="61">
        <v>32993.78</v>
      </c>
      <c r="Y596" s="91">
        <f t="shared" si="139"/>
        <v>-5765.2999999999956</v>
      </c>
    </row>
    <row r="597" spans="1:25" s="50" customFormat="1" x14ac:dyDescent="0.25">
      <c r="A597" s="52" t="s">
        <v>2569</v>
      </c>
      <c r="B597" s="3" t="s">
        <v>742</v>
      </c>
      <c r="C597" s="46">
        <v>80532</v>
      </c>
      <c r="D597" s="47" t="s">
        <v>1490</v>
      </c>
      <c r="E597" s="48" t="s">
        <v>743</v>
      </c>
      <c r="F597" s="46" t="s">
        <v>106</v>
      </c>
      <c r="G597" s="59">
        <v>8</v>
      </c>
      <c r="H597" s="59">
        <v>8</v>
      </c>
      <c r="I597" s="66">
        <v>13.07</v>
      </c>
      <c r="J597" s="59">
        <v>10.78</v>
      </c>
      <c r="K597" s="66">
        <v>37.53</v>
      </c>
      <c r="L597" s="59">
        <v>30.97</v>
      </c>
      <c r="M597" s="59">
        <f t="shared" ref="M597:M619" si="140">L597+J597</f>
        <v>41.75</v>
      </c>
      <c r="N597" s="59">
        <f t="shared" ref="N597:N619" si="141">TRUNC(J597*H597,2)</f>
        <v>86.24</v>
      </c>
      <c r="O597" s="59">
        <f t="shared" ref="O597:O619" si="142">TRUNC(L597*H597,2)</f>
        <v>247.76</v>
      </c>
      <c r="P597" s="59">
        <f t="shared" ref="P597:P619" si="143">TRUNC(((J597*H597)+(L597*H597)),2)</f>
        <v>334</v>
      </c>
      <c r="Q597" s="58">
        <f t="shared" si="138"/>
        <v>8.3524319985060836E-5</v>
      </c>
      <c r="S597" s="59">
        <v>13.07</v>
      </c>
      <c r="T597" s="59">
        <v>37.53</v>
      </c>
      <c r="U597" s="59">
        <v>50.6</v>
      </c>
      <c r="V597" s="59">
        <v>104.56</v>
      </c>
      <c r="W597" s="59">
        <v>300.24</v>
      </c>
      <c r="X597" s="59">
        <v>404.8</v>
      </c>
      <c r="Y597" s="91">
        <f t="shared" si="139"/>
        <v>-70.800000000000011</v>
      </c>
    </row>
    <row r="598" spans="1:25" s="50" customFormat="1" ht="24" x14ac:dyDescent="0.25">
      <c r="A598" s="52" t="s">
        <v>2570</v>
      </c>
      <c r="B598" s="3" t="s">
        <v>744</v>
      </c>
      <c r="C598" s="46" t="s">
        <v>528</v>
      </c>
      <c r="D598" s="46" t="s">
        <v>70</v>
      </c>
      <c r="E598" s="48" t="s">
        <v>1656</v>
      </c>
      <c r="F598" s="46" t="s">
        <v>133</v>
      </c>
      <c r="G598" s="59">
        <v>6</v>
      </c>
      <c r="H598" s="59">
        <v>6</v>
      </c>
      <c r="I598" s="66">
        <v>3.99</v>
      </c>
      <c r="J598" s="59">
        <v>3.29</v>
      </c>
      <c r="K598" s="66">
        <v>96.18</v>
      </c>
      <c r="L598" s="59">
        <v>79.37</v>
      </c>
      <c r="M598" s="59">
        <f t="shared" si="140"/>
        <v>82.660000000000011</v>
      </c>
      <c r="N598" s="59">
        <f t="shared" si="141"/>
        <v>19.739999999999998</v>
      </c>
      <c r="O598" s="59">
        <f t="shared" si="142"/>
        <v>476.22</v>
      </c>
      <c r="P598" s="59">
        <f t="shared" si="143"/>
        <v>495.96</v>
      </c>
      <c r="Q598" s="58">
        <f t="shared" si="138"/>
        <v>1.2402611299338554E-4</v>
      </c>
      <c r="S598" s="59">
        <v>3.99</v>
      </c>
      <c r="T598" s="59">
        <v>96.18</v>
      </c>
      <c r="U598" s="59">
        <v>100.17</v>
      </c>
      <c r="V598" s="59">
        <v>23.94</v>
      </c>
      <c r="W598" s="59">
        <v>577.08000000000004</v>
      </c>
      <c r="X598" s="59">
        <v>601.02</v>
      </c>
      <c r="Y598" s="91">
        <f t="shared" si="139"/>
        <v>-105.06</v>
      </c>
    </row>
    <row r="599" spans="1:25" s="50" customFormat="1" ht="24" x14ac:dyDescent="0.25">
      <c r="A599" s="52" t="s">
        <v>2571</v>
      </c>
      <c r="B599" s="3" t="s">
        <v>745</v>
      </c>
      <c r="C599" s="46">
        <v>95547</v>
      </c>
      <c r="D599" s="46" t="s">
        <v>103</v>
      </c>
      <c r="E599" s="48" t="s">
        <v>1655</v>
      </c>
      <c r="F599" s="46" t="s">
        <v>133</v>
      </c>
      <c r="G599" s="59">
        <v>6</v>
      </c>
      <c r="H599" s="59">
        <v>6</v>
      </c>
      <c r="I599" s="66">
        <v>8.4700000000000006</v>
      </c>
      <c r="J599" s="59">
        <v>6.99</v>
      </c>
      <c r="K599" s="66">
        <v>93.73</v>
      </c>
      <c r="L599" s="59">
        <v>77.349999999999994</v>
      </c>
      <c r="M599" s="59">
        <f t="shared" si="140"/>
        <v>84.339999999999989</v>
      </c>
      <c r="N599" s="59">
        <f t="shared" si="141"/>
        <v>41.94</v>
      </c>
      <c r="O599" s="59">
        <f t="shared" si="142"/>
        <v>464.1</v>
      </c>
      <c r="P599" s="59">
        <f t="shared" si="143"/>
        <v>506.04</v>
      </c>
      <c r="Q599" s="58">
        <f t="shared" si="138"/>
        <v>1.2654684696179698E-4</v>
      </c>
      <c r="S599" s="59">
        <v>8.4700000000000006</v>
      </c>
      <c r="T599" s="59">
        <v>93.73</v>
      </c>
      <c r="U599" s="59">
        <v>102.2</v>
      </c>
      <c r="V599" s="59">
        <v>50.82</v>
      </c>
      <c r="W599" s="59">
        <v>562.38</v>
      </c>
      <c r="X599" s="59">
        <v>613.20000000000005</v>
      </c>
      <c r="Y599" s="91">
        <f t="shared" si="139"/>
        <v>-107.16000000000003</v>
      </c>
    </row>
    <row r="600" spans="1:25" s="50" customFormat="1" ht="24" x14ac:dyDescent="0.25">
      <c r="A600" s="52" t="s">
        <v>2572</v>
      </c>
      <c r="B600" s="3" t="s">
        <v>746</v>
      </c>
      <c r="C600" s="46">
        <v>95545</v>
      </c>
      <c r="D600" s="46" t="s">
        <v>103</v>
      </c>
      <c r="E600" s="48" t="s">
        <v>1654</v>
      </c>
      <c r="F600" s="46" t="s">
        <v>133</v>
      </c>
      <c r="G600" s="59">
        <v>8</v>
      </c>
      <c r="H600" s="59">
        <v>8</v>
      </c>
      <c r="I600" s="66">
        <v>8.4700000000000006</v>
      </c>
      <c r="J600" s="59">
        <v>6.99</v>
      </c>
      <c r="K600" s="66">
        <v>23.29</v>
      </c>
      <c r="L600" s="59">
        <v>19.22</v>
      </c>
      <c r="M600" s="59">
        <f t="shared" si="140"/>
        <v>26.21</v>
      </c>
      <c r="N600" s="59">
        <f t="shared" si="141"/>
        <v>55.92</v>
      </c>
      <c r="O600" s="59">
        <f t="shared" si="142"/>
        <v>153.76</v>
      </c>
      <c r="P600" s="59">
        <f t="shared" si="143"/>
        <v>209.68</v>
      </c>
      <c r="Q600" s="58">
        <f t="shared" si="138"/>
        <v>5.2435267707986701E-5</v>
      </c>
      <c r="S600" s="59">
        <v>8.4700000000000006</v>
      </c>
      <c r="T600" s="59">
        <v>23.29</v>
      </c>
      <c r="U600" s="59">
        <v>31.76</v>
      </c>
      <c r="V600" s="59">
        <v>67.760000000000005</v>
      </c>
      <c r="W600" s="59">
        <v>186.32</v>
      </c>
      <c r="X600" s="59">
        <v>254.08</v>
      </c>
      <c r="Y600" s="91">
        <f t="shared" si="139"/>
        <v>-44.400000000000006</v>
      </c>
    </row>
    <row r="601" spans="1:25" s="50" customFormat="1" ht="24" x14ac:dyDescent="0.25">
      <c r="A601" s="52" t="s">
        <v>2573</v>
      </c>
      <c r="B601" s="3" t="s">
        <v>747</v>
      </c>
      <c r="C601" s="46" t="s">
        <v>532</v>
      </c>
      <c r="D601" s="46" t="s">
        <v>70</v>
      </c>
      <c r="E601" s="48" t="s">
        <v>1658</v>
      </c>
      <c r="F601" s="46" t="s">
        <v>133</v>
      </c>
      <c r="G601" s="59">
        <v>8</v>
      </c>
      <c r="H601" s="59">
        <v>8</v>
      </c>
      <c r="I601" s="66">
        <v>3.99</v>
      </c>
      <c r="J601" s="59">
        <v>3.29</v>
      </c>
      <c r="K601" s="66">
        <v>15.24</v>
      </c>
      <c r="L601" s="59">
        <v>12.57</v>
      </c>
      <c r="M601" s="59">
        <f t="shared" si="140"/>
        <v>15.86</v>
      </c>
      <c r="N601" s="59">
        <f t="shared" si="141"/>
        <v>26.32</v>
      </c>
      <c r="O601" s="59">
        <f t="shared" si="142"/>
        <v>100.56</v>
      </c>
      <c r="P601" s="59">
        <f t="shared" si="143"/>
        <v>126.88</v>
      </c>
      <c r="Q601" s="58">
        <f t="shared" si="138"/>
        <v>3.1729238681750058E-5</v>
      </c>
      <c r="S601" s="59">
        <v>3.99</v>
      </c>
      <c r="T601" s="59">
        <v>15.24</v>
      </c>
      <c r="U601" s="59">
        <v>19.23</v>
      </c>
      <c r="V601" s="59">
        <v>31.92</v>
      </c>
      <c r="W601" s="59">
        <v>121.92</v>
      </c>
      <c r="X601" s="59">
        <v>153.84</v>
      </c>
      <c r="Y601" s="91">
        <f t="shared" si="139"/>
        <v>-26.960000000000008</v>
      </c>
    </row>
    <row r="602" spans="1:25" s="50" customFormat="1" ht="24" x14ac:dyDescent="0.25">
      <c r="A602" s="52" t="s">
        <v>2574</v>
      </c>
      <c r="B602" s="3" t="s">
        <v>748</v>
      </c>
      <c r="C602" s="46">
        <v>100866</v>
      </c>
      <c r="D602" s="46" t="s">
        <v>103</v>
      </c>
      <c r="E602" s="48" t="s">
        <v>1788</v>
      </c>
      <c r="F602" s="46" t="s">
        <v>133</v>
      </c>
      <c r="G602" s="59">
        <v>4</v>
      </c>
      <c r="H602" s="59">
        <v>4</v>
      </c>
      <c r="I602" s="66">
        <v>25.45</v>
      </c>
      <c r="J602" s="59">
        <v>21</v>
      </c>
      <c r="K602" s="66">
        <v>307.29000000000002</v>
      </c>
      <c r="L602" s="59">
        <v>253.6</v>
      </c>
      <c r="M602" s="59">
        <f t="shared" si="140"/>
        <v>274.60000000000002</v>
      </c>
      <c r="N602" s="59">
        <f t="shared" si="141"/>
        <v>84</v>
      </c>
      <c r="O602" s="59">
        <f t="shared" si="142"/>
        <v>1014.4</v>
      </c>
      <c r="P602" s="59">
        <f t="shared" si="143"/>
        <v>1098.4000000000001</v>
      </c>
      <c r="Q602" s="58">
        <f t="shared" si="138"/>
        <v>2.7467997925625996E-4</v>
      </c>
      <c r="S602" s="59">
        <v>25.45</v>
      </c>
      <c r="T602" s="59">
        <v>307.29000000000002</v>
      </c>
      <c r="U602" s="59">
        <v>332.74</v>
      </c>
      <c r="V602" s="59">
        <v>101.8</v>
      </c>
      <c r="W602" s="59">
        <v>1229.1600000000001</v>
      </c>
      <c r="X602" s="59">
        <v>1330.96</v>
      </c>
      <c r="Y602" s="91">
        <f t="shared" si="139"/>
        <v>-232.55999999999995</v>
      </c>
    </row>
    <row r="603" spans="1:25" s="50" customFormat="1" ht="24" x14ac:dyDescent="0.25">
      <c r="A603" s="52" t="s">
        <v>2575</v>
      </c>
      <c r="B603" s="3" t="s">
        <v>749</v>
      </c>
      <c r="C603" s="46">
        <v>100868</v>
      </c>
      <c r="D603" s="46" t="s">
        <v>103</v>
      </c>
      <c r="E603" s="48" t="s">
        <v>1789</v>
      </c>
      <c r="F603" s="46" t="s">
        <v>133</v>
      </c>
      <c r="G603" s="59">
        <v>12</v>
      </c>
      <c r="H603" s="59">
        <v>12</v>
      </c>
      <c r="I603" s="66">
        <v>25.45</v>
      </c>
      <c r="J603" s="59">
        <v>21</v>
      </c>
      <c r="K603" s="66">
        <v>341.94</v>
      </c>
      <c r="L603" s="59">
        <v>282.2</v>
      </c>
      <c r="M603" s="59">
        <f t="shared" si="140"/>
        <v>303.2</v>
      </c>
      <c r="N603" s="59">
        <f t="shared" si="141"/>
        <v>252</v>
      </c>
      <c r="O603" s="59">
        <f t="shared" si="142"/>
        <v>3386.4</v>
      </c>
      <c r="P603" s="59">
        <f t="shared" si="143"/>
        <v>3638.4</v>
      </c>
      <c r="Q603" s="58">
        <f t="shared" si="138"/>
        <v>9.0986492764564479E-4</v>
      </c>
      <c r="S603" s="59">
        <v>25.45</v>
      </c>
      <c r="T603" s="59">
        <v>341.94</v>
      </c>
      <c r="U603" s="59">
        <v>367.39</v>
      </c>
      <c r="V603" s="59">
        <v>305.39999999999998</v>
      </c>
      <c r="W603" s="59">
        <v>4103.28</v>
      </c>
      <c r="X603" s="59">
        <v>4408.68</v>
      </c>
      <c r="Y603" s="91">
        <f t="shared" si="139"/>
        <v>-770.2800000000002</v>
      </c>
    </row>
    <row r="604" spans="1:25" s="50" customFormat="1" x14ac:dyDescent="0.25">
      <c r="A604" s="52" t="s">
        <v>2576</v>
      </c>
      <c r="B604" s="3" t="s">
        <v>750</v>
      </c>
      <c r="C604" s="46">
        <v>80543</v>
      </c>
      <c r="D604" s="46" t="s">
        <v>1490</v>
      </c>
      <c r="E604" s="48" t="s">
        <v>751</v>
      </c>
      <c r="F604" s="46" t="s">
        <v>73</v>
      </c>
      <c r="G604" s="59">
        <v>2</v>
      </c>
      <c r="H604" s="59">
        <v>2</v>
      </c>
      <c r="I604" s="66">
        <v>61.26</v>
      </c>
      <c r="J604" s="59">
        <v>50.55</v>
      </c>
      <c r="K604" s="66">
        <v>181.02</v>
      </c>
      <c r="L604" s="59">
        <v>149.38999999999999</v>
      </c>
      <c r="M604" s="59">
        <f t="shared" si="140"/>
        <v>199.94</v>
      </c>
      <c r="N604" s="59">
        <f t="shared" si="141"/>
        <v>101.1</v>
      </c>
      <c r="O604" s="59">
        <f t="shared" si="142"/>
        <v>298.77999999999997</v>
      </c>
      <c r="P604" s="59">
        <f t="shared" si="143"/>
        <v>399.88</v>
      </c>
      <c r="Q604" s="58">
        <f t="shared" si="138"/>
        <v>9.9999116992892603E-5</v>
      </c>
      <c r="S604" s="59">
        <v>61.26</v>
      </c>
      <c r="T604" s="59">
        <v>181.02</v>
      </c>
      <c r="U604" s="59">
        <v>242.28</v>
      </c>
      <c r="V604" s="59">
        <v>122.52</v>
      </c>
      <c r="W604" s="59">
        <v>362.04</v>
      </c>
      <c r="X604" s="59">
        <v>484.56</v>
      </c>
      <c r="Y604" s="91">
        <f t="shared" si="139"/>
        <v>-84.68</v>
      </c>
    </row>
    <row r="605" spans="1:25" s="50" customFormat="1" x14ac:dyDescent="0.25">
      <c r="A605" s="52" t="s">
        <v>2577</v>
      </c>
      <c r="B605" s="3" t="s">
        <v>752</v>
      </c>
      <c r="C605" s="46">
        <v>80563</v>
      </c>
      <c r="D605" s="47" t="s">
        <v>1490</v>
      </c>
      <c r="E605" s="48" t="s">
        <v>753</v>
      </c>
      <c r="F605" s="46" t="s">
        <v>106</v>
      </c>
      <c r="G605" s="59">
        <v>8</v>
      </c>
      <c r="H605" s="59">
        <v>8</v>
      </c>
      <c r="I605" s="66">
        <v>13.44</v>
      </c>
      <c r="J605" s="59">
        <v>11.09</v>
      </c>
      <c r="K605" s="66">
        <v>49.82</v>
      </c>
      <c r="L605" s="59">
        <v>41.11</v>
      </c>
      <c r="M605" s="59">
        <f t="shared" si="140"/>
        <v>52.2</v>
      </c>
      <c r="N605" s="59">
        <f t="shared" si="141"/>
        <v>88.72</v>
      </c>
      <c r="O605" s="59">
        <f t="shared" si="142"/>
        <v>328.88</v>
      </c>
      <c r="P605" s="59">
        <f t="shared" si="143"/>
        <v>417.6</v>
      </c>
      <c r="Q605" s="58">
        <f t="shared" si="138"/>
        <v>1.044304072627587E-4</v>
      </c>
      <c r="S605" s="59">
        <v>13.44</v>
      </c>
      <c r="T605" s="59">
        <v>49.82</v>
      </c>
      <c r="U605" s="59">
        <v>63.26</v>
      </c>
      <c r="V605" s="59">
        <v>107.52</v>
      </c>
      <c r="W605" s="59">
        <v>398.56</v>
      </c>
      <c r="X605" s="59">
        <v>506.08</v>
      </c>
      <c r="Y605" s="91">
        <f t="shared" si="139"/>
        <v>-88.479999999999961</v>
      </c>
    </row>
    <row r="606" spans="1:25" s="50" customFormat="1" x14ac:dyDescent="0.25">
      <c r="A606" s="52" t="s">
        <v>2578</v>
      </c>
      <c r="B606" s="3" t="s">
        <v>754</v>
      </c>
      <c r="C606" s="46">
        <v>80556</v>
      </c>
      <c r="D606" s="47" t="s">
        <v>1490</v>
      </c>
      <c r="E606" s="48" t="s">
        <v>755</v>
      </c>
      <c r="F606" s="46" t="s">
        <v>106</v>
      </c>
      <c r="G606" s="59">
        <v>8</v>
      </c>
      <c r="H606" s="59">
        <v>8</v>
      </c>
      <c r="I606" s="66">
        <v>9.33</v>
      </c>
      <c r="J606" s="59">
        <v>7.7</v>
      </c>
      <c r="K606" s="66">
        <v>3.38</v>
      </c>
      <c r="L606" s="59">
        <v>2.78</v>
      </c>
      <c r="M606" s="59">
        <f t="shared" si="140"/>
        <v>10.48</v>
      </c>
      <c r="N606" s="59">
        <f t="shared" si="141"/>
        <v>61.6</v>
      </c>
      <c r="O606" s="59">
        <f t="shared" si="142"/>
        <v>22.24</v>
      </c>
      <c r="P606" s="59">
        <f t="shared" si="143"/>
        <v>83.84</v>
      </c>
      <c r="Q606" s="58">
        <f t="shared" si="138"/>
        <v>2.0966104753136231E-5</v>
      </c>
      <c r="S606" s="59">
        <v>9.33</v>
      </c>
      <c r="T606" s="59">
        <v>3.38</v>
      </c>
      <c r="U606" s="59">
        <v>12.71</v>
      </c>
      <c r="V606" s="59">
        <v>74.64</v>
      </c>
      <c r="W606" s="59">
        <v>27.04</v>
      </c>
      <c r="X606" s="59">
        <v>101.68</v>
      </c>
      <c r="Y606" s="91">
        <f t="shared" si="139"/>
        <v>-17.840000000000003</v>
      </c>
    </row>
    <row r="607" spans="1:25" s="50" customFormat="1" x14ac:dyDescent="0.25">
      <c r="A607" s="52" t="s">
        <v>2579</v>
      </c>
      <c r="B607" s="3" t="s">
        <v>756</v>
      </c>
      <c r="C607" s="46">
        <v>80570</v>
      </c>
      <c r="D607" s="47" t="s">
        <v>1490</v>
      </c>
      <c r="E607" s="48" t="s">
        <v>757</v>
      </c>
      <c r="F607" s="46" t="s">
        <v>106</v>
      </c>
      <c r="G607" s="59">
        <v>8</v>
      </c>
      <c r="H607" s="59">
        <v>8</v>
      </c>
      <c r="I607" s="66">
        <v>7.47</v>
      </c>
      <c r="J607" s="59">
        <v>6.16</v>
      </c>
      <c r="K607" s="66">
        <v>65.16</v>
      </c>
      <c r="L607" s="59">
        <v>53.77</v>
      </c>
      <c r="M607" s="59">
        <f t="shared" si="140"/>
        <v>59.930000000000007</v>
      </c>
      <c r="N607" s="59">
        <f t="shared" si="141"/>
        <v>49.28</v>
      </c>
      <c r="O607" s="59">
        <f t="shared" si="142"/>
        <v>430.16</v>
      </c>
      <c r="P607" s="59">
        <f t="shared" si="143"/>
        <v>479.44</v>
      </c>
      <c r="Q607" s="58">
        <f t="shared" si="138"/>
        <v>1.1989491010071128E-4</v>
      </c>
      <c r="S607" s="59">
        <v>7.47</v>
      </c>
      <c r="T607" s="59">
        <v>65.16</v>
      </c>
      <c r="U607" s="59">
        <v>72.63</v>
      </c>
      <c r="V607" s="59">
        <v>59.76</v>
      </c>
      <c r="W607" s="59">
        <v>521.28</v>
      </c>
      <c r="X607" s="59">
        <v>581.04</v>
      </c>
      <c r="Y607" s="91">
        <f t="shared" si="139"/>
        <v>-101.59999999999997</v>
      </c>
    </row>
    <row r="608" spans="1:25" s="50" customFormat="1" ht="24" x14ac:dyDescent="0.25">
      <c r="A608" s="52" t="s">
        <v>2580</v>
      </c>
      <c r="B608" s="3" t="s">
        <v>758</v>
      </c>
      <c r="C608" s="46">
        <v>86879</v>
      </c>
      <c r="D608" s="46" t="s">
        <v>103</v>
      </c>
      <c r="E608" s="48" t="s">
        <v>1790</v>
      </c>
      <c r="F608" s="46" t="s">
        <v>133</v>
      </c>
      <c r="G608" s="59">
        <v>8</v>
      </c>
      <c r="H608" s="59">
        <v>8</v>
      </c>
      <c r="I608" s="66">
        <v>3.3</v>
      </c>
      <c r="J608" s="59">
        <v>2.72</v>
      </c>
      <c r="K608" s="66">
        <v>6.27</v>
      </c>
      <c r="L608" s="59">
        <v>5.17</v>
      </c>
      <c r="M608" s="59">
        <f t="shared" si="140"/>
        <v>7.8900000000000006</v>
      </c>
      <c r="N608" s="59">
        <f t="shared" si="141"/>
        <v>21.76</v>
      </c>
      <c r="O608" s="59">
        <f t="shared" si="142"/>
        <v>41.36</v>
      </c>
      <c r="P608" s="59">
        <f t="shared" si="143"/>
        <v>63.12</v>
      </c>
      <c r="Q608" s="58">
        <f t="shared" si="138"/>
        <v>1.5784596040290539E-5</v>
      </c>
      <c r="S608" s="59">
        <v>3.3</v>
      </c>
      <c r="T608" s="59">
        <v>6.27</v>
      </c>
      <c r="U608" s="59">
        <v>9.57</v>
      </c>
      <c r="V608" s="59">
        <v>26.4</v>
      </c>
      <c r="W608" s="59">
        <v>50.16</v>
      </c>
      <c r="X608" s="59">
        <v>76.56</v>
      </c>
      <c r="Y608" s="91">
        <f t="shared" si="139"/>
        <v>-13.440000000000005</v>
      </c>
    </row>
    <row r="609" spans="1:25" s="50" customFormat="1" x14ac:dyDescent="0.25">
      <c r="A609" s="52" t="s">
        <v>2581</v>
      </c>
      <c r="B609" s="3" t="s">
        <v>759</v>
      </c>
      <c r="C609" s="46">
        <v>80590</v>
      </c>
      <c r="D609" s="47" t="s">
        <v>1490</v>
      </c>
      <c r="E609" s="48" t="s">
        <v>760</v>
      </c>
      <c r="F609" s="46" t="s">
        <v>106</v>
      </c>
      <c r="G609" s="59">
        <v>6</v>
      </c>
      <c r="H609" s="59">
        <v>6</v>
      </c>
      <c r="I609" s="66">
        <v>14.56</v>
      </c>
      <c r="J609" s="59">
        <v>12.01</v>
      </c>
      <c r="K609" s="66">
        <v>95.79</v>
      </c>
      <c r="L609" s="59">
        <v>79.05</v>
      </c>
      <c r="M609" s="59">
        <f t="shared" si="140"/>
        <v>91.06</v>
      </c>
      <c r="N609" s="59">
        <f t="shared" si="141"/>
        <v>72.06</v>
      </c>
      <c r="O609" s="59">
        <f t="shared" si="142"/>
        <v>474.3</v>
      </c>
      <c r="P609" s="59">
        <f t="shared" si="143"/>
        <v>546.36</v>
      </c>
      <c r="Q609" s="58">
        <f t="shared" si="138"/>
        <v>1.3662978283544264E-4</v>
      </c>
      <c r="S609" s="59">
        <v>14.56</v>
      </c>
      <c r="T609" s="59">
        <v>95.79</v>
      </c>
      <c r="U609" s="59">
        <v>110.35</v>
      </c>
      <c r="V609" s="59">
        <v>87.36</v>
      </c>
      <c r="W609" s="59">
        <v>574.74</v>
      </c>
      <c r="X609" s="59">
        <v>662.1</v>
      </c>
      <c r="Y609" s="91">
        <f t="shared" si="139"/>
        <v>-115.74000000000001</v>
      </c>
    </row>
    <row r="610" spans="1:25" s="50" customFormat="1" ht="24" x14ac:dyDescent="0.25">
      <c r="A610" s="52" t="s">
        <v>2582</v>
      </c>
      <c r="B610" s="3" t="s">
        <v>761</v>
      </c>
      <c r="C610" s="46">
        <v>80505</v>
      </c>
      <c r="D610" s="47" t="s">
        <v>1490</v>
      </c>
      <c r="E610" s="48" t="s">
        <v>1791</v>
      </c>
      <c r="F610" s="46" t="s">
        <v>73</v>
      </c>
      <c r="G610" s="59">
        <v>2</v>
      </c>
      <c r="H610" s="59">
        <v>2</v>
      </c>
      <c r="I610" s="66">
        <v>89.66</v>
      </c>
      <c r="J610" s="59">
        <v>73.989999999999995</v>
      </c>
      <c r="K610" s="66">
        <v>1151.97</v>
      </c>
      <c r="L610" s="59">
        <v>950.72</v>
      </c>
      <c r="M610" s="59">
        <f t="shared" si="140"/>
        <v>1024.71</v>
      </c>
      <c r="N610" s="59">
        <f t="shared" si="141"/>
        <v>147.97999999999999</v>
      </c>
      <c r="O610" s="59">
        <f t="shared" si="142"/>
        <v>1901.44</v>
      </c>
      <c r="P610" s="59">
        <f t="shared" si="143"/>
        <v>2049.42</v>
      </c>
      <c r="Q610" s="58">
        <f t="shared" si="138"/>
        <v>5.1250422713707607E-4</v>
      </c>
      <c r="S610" s="59">
        <v>89.66</v>
      </c>
      <c r="T610" s="59">
        <v>1151.97</v>
      </c>
      <c r="U610" s="59">
        <v>1241.6300000000001</v>
      </c>
      <c r="V610" s="59">
        <v>179.32</v>
      </c>
      <c r="W610" s="59">
        <v>2303.94</v>
      </c>
      <c r="X610" s="59">
        <v>2483.2600000000002</v>
      </c>
      <c r="Y610" s="91">
        <f t="shared" si="139"/>
        <v>-433.84000000000015</v>
      </c>
    </row>
    <row r="611" spans="1:25" s="50" customFormat="1" ht="24" x14ac:dyDescent="0.25">
      <c r="A611" s="52" t="s">
        <v>2583</v>
      </c>
      <c r="B611" s="3" t="s">
        <v>762</v>
      </c>
      <c r="C611" s="46">
        <v>80504</v>
      </c>
      <c r="D611" s="47" t="s">
        <v>1490</v>
      </c>
      <c r="E611" s="48" t="s">
        <v>1792</v>
      </c>
      <c r="F611" s="46" t="s">
        <v>106</v>
      </c>
      <c r="G611" s="59">
        <v>6</v>
      </c>
      <c r="H611" s="59">
        <v>6</v>
      </c>
      <c r="I611" s="66">
        <v>89.66</v>
      </c>
      <c r="J611" s="59">
        <v>73.989999999999995</v>
      </c>
      <c r="K611" s="66">
        <v>528.25</v>
      </c>
      <c r="L611" s="59">
        <v>435.96</v>
      </c>
      <c r="M611" s="59">
        <f t="shared" si="140"/>
        <v>509.95</v>
      </c>
      <c r="N611" s="59">
        <f t="shared" si="141"/>
        <v>443.94</v>
      </c>
      <c r="O611" s="59">
        <f t="shared" si="142"/>
        <v>2615.7600000000002</v>
      </c>
      <c r="P611" s="59">
        <f t="shared" si="143"/>
        <v>3059.7</v>
      </c>
      <c r="Q611" s="58">
        <f t="shared" si="138"/>
        <v>7.651477899948821E-4</v>
      </c>
      <c r="S611" s="59">
        <v>89.66</v>
      </c>
      <c r="T611" s="59">
        <v>528.25</v>
      </c>
      <c r="U611" s="59">
        <v>617.91</v>
      </c>
      <c r="V611" s="59">
        <v>537.96</v>
      </c>
      <c r="W611" s="59">
        <v>3169.5</v>
      </c>
      <c r="X611" s="59">
        <v>3707.46</v>
      </c>
      <c r="Y611" s="91">
        <f t="shared" si="139"/>
        <v>-647.76000000000022</v>
      </c>
    </row>
    <row r="612" spans="1:25" s="50" customFormat="1" x14ac:dyDescent="0.25">
      <c r="A612" s="52" t="s">
        <v>2584</v>
      </c>
      <c r="B612" s="3" t="s">
        <v>763</v>
      </c>
      <c r="C612" s="46">
        <v>80520</v>
      </c>
      <c r="D612" s="46" t="s">
        <v>1490</v>
      </c>
      <c r="E612" s="48" t="s">
        <v>541</v>
      </c>
      <c r="F612" s="46" t="s">
        <v>253</v>
      </c>
      <c r="G612" s="59">
        <v>8</v>
      </c>
      <c r="H612" s="59">
        <v>8</v>
      </c>
      <c r="I612" s="66">
        <v>7.47</v>
      </c>
      <c r="J612" s="59">
        <v>6.16</v>
      </c>
      <c r="K612" s="66">
        <v>5.27</v>
      </c>
      <c r="L612" s="59">
        <v>4.34</v>
      </c>
      <c r="M612" s="59">
        <f t="shared" si="140"/>
        <v>10.5</v>
      </c>
      <c r="N612" s="59">
        <f t="shared" si="141"/>
        <v>49.28</v>
      </c>
      <c r="O612" s="59">
        <f t="shared" si="142"/>
        <v>34.72</v>
      </c>
      <c r="P612" s="59">
        <f t="shared" si="143"/>
        <v>84</v>
      </c>
      <c r="Q612" s="58">
        <f t="shared" si="138"/>
        <v>2.1006116403428473E-5</v>
      </c>
      <c r="S612" s="59">
        <v>7.47</v>
      </c>
      <c r="T612" s="59">
        <v>5.27</v>
      </c>
      <c r="U612" s="59">
        <v>12.74</v>
      </c>
      <c r="V612" s="59">
        <v>59.76</v>
      </c>
      <c r="W612" s="59">
        <v>42.16</v>
      </c>
      <c r="X612" s="59">
        <v>101.92</v>
      </c>
      <c r="Y612" s="91">
        <f t="shared" si="139"/>
        <v>-17.920000000000002</v>
      </c>
    </row>
    <row r="613" spans="1:25" s="50" customFormat="1" ht="24" x14ac:dyDescent="0.25">
      <c r="A613" s="52" t="s">
        <v>2585</v>
      </c>
      <c r="B613" s="3" t="s">
        <v>764</v>
      </c>
      <c r="C613" s="46">
        <v>80526</v>
      </c>
      <c r="D613" s="47" t="s">
        <v>1490</v>
      </c>
      <c r="E613" s="48" t="s">
        <v>1675</v>
      </c>
      <c r="F613" s="46" t="s">
        <v>106</v>
      </c>
      <c r="G613" s="59">
        <v>8</v>
      </c>
      <c r="H613" s="59">
        <v>8</v>
      </c>
      <c r="I613" s="66">
        <v>5.59</v>
      </c>
      <c r="J613" s="59">
        <v>4.6100000000000003</v>
      </c>
      <c r="K613" s="66">
        <v>157.30000000000001</v>
      </c>
      <c r="L613" s="59">
        <v>129.81</v>
      </c>
      <c r="M613" s="59">
        <f t="shared" si="140"/>
        <v>134.42000000000002</v>
      </c>
      <c r="N613" s="59">
        <f t="shared" si="141"/>
        <v>36.880000000000003</v>
      </c>
      <c r="O613" s="59">
        <f t="shared" si="142"/>
        <v>1038.48</v>
      </c>
      <c r="P613" s="59">
        <f t="shared" si="143"/>
        <v>1075.3599999999999</v>
      </c>
      <c r="Q613" s="58">
        <f t="shared" si="138"/>
        <v>2.6891830161417671E-4</v>
      </c>
      <c r="S613" s="59">
        <v>5.59</v>
      </c>
      <c r="T613" s="59">
        <v>157.30000000000001</v>
      </c>
      <c r="U613" s="59">
        <v>162.88999999999999</v>
      </c>
      <c r="V613" s="59">
        <v>44.72</v>
      </c>
      <c r="W613" s="59">
        <v>1258.4000000000001</v>
      </c>
      <c r="X613" s="59">
        <v>1303.1199999999999</v>
      </c>
      <c r="Y613" s="91">
        <f t="shared" si="139"/>
        <v>-227.76</v>
      </c>
    </row>
    <row r="614" spans="1:25" s="50" customFormat="1" ht="24" x14ac:dyDescent="0.25">
      <c r="A614" s="52" t="s">
        <v>2586</v>
      </c>
      <c r="B614" s="3" t="s">
        <v>765</v>
      </c>
      <c r="C614" s="46" t="s">
        <v>766</v>
      </c>
      <c r="D614" s="46" t="s">
        <v>70</v>
      </c>
      <c r="E614" s="48" t="s">
        <v>1793</v>
      </c>
      <c r="F614" s="46" t="s">
        <v>133</v>
      </c>
      <c r="G614" s="59">
        <v>2</v>
      </c>
      <c r="H614" s="59">
        <v>2</v>
      </c>
      <c r="I614" s="66">
        <v>18.63</v>
      </c>
      <c r="J614" s="59">
        <v>15.37</v>
      </c>
      <c r="K614" s="66">
        <v>112.5</v>
      </c>
      <c r="L614" s="59">
        <v>92.84</v>
      </c>
      <c r="M614" s="59">
        <f t="shared" si="140"/>
        <v>108.21000000000001</v>
      </c>
      <c r="N614" s="59">
        <f t="shared" si="141"/>
        <v>30.74</v>
      </c>
      <c r="O614" s="59">
        <f t="shared" si="142"/>
        <v>185.68</v>
      </c>
      <c r="P614" s="59">
        <f t="shared" si="143"/>
        <v>216.42</v>
      </c>
      <c r="Q614" s="58">
        <f t="shared" si="138"/>
        <v>5.4120758476547503E-5</v>
      </c>
      <c r="S614" s="59">
        <v>18.63</v>
      </c>
      <c r="T614" s="59">
        <v>112.5</v>
      </c>
      <c r="U614" s="59">
        <v>131.13</v>
      </c>
      <c r="V614" s="59">
        <v>37.26</v>
      </c>
      <c r="W614" s="59">
        <v>225</v>
      </c>
      <c r="X614" s="59">
        <v>262.26</v>
      </c>
      <c r="Y614" s="91">
        <f t="shared" si="139"/>
        <v>-45.84</v>
      </c>
    </row>
    <row r="615" spans="1:25" s="50" customFormat="1" ht="24" x14ac:dyDescent="0.25">
      <c r="A615" s="52" t="s">
        <v>2587</v>
      </c>
      <c r="B615" s="3" t="s">
        <v>767</v>
      </c>
      <c r="C615" s="46">
        <v>80811</v>
      </c>
      <c r="D615" s="47" t="s">
        <v>1490</v>
      </c>
      <c r="E615" s="48" t="s">
        <v>1754</v>
      </c>
      <c r="F615" s="46" t="s">
        <v>106</v>
      </c>
      <c r="G615" s="59">
        <v>2</v>
      </c>
      <c r="H615" s="59">
        <v>2</v>
      </c>
      <c r="I615" s="66">
        <v>7.47</v>
      </c>
      <c r="J615" s="59">
        <v>6.16</v>
      </c>
      <c r="K615" s="66">
        <v>47.46</v>
      </c>
      <c r="L615" s="59">
        <v>39.159999999999997</v>
      </c>
      <c r="M615" s="59">
        <f t="shared" si="140"/>
        <v>45.319999999999993</v>
      </c>
      <c r="N615" s="59">
        <f t="shared" si="141"/>
        <v>12.32</v>
      </c>
      <c r="O615" s="59">
        <f t="shared" si="142"/>
        <v>78.319999999999993</v>
      </c>
      <c r="P615" s="59">
        <f t="shared" si="143"/>
        <v>90.64</v>
      </c>
      <c r="Q615" s="58">
        <f t="shared" si="138"/>
        <v>2.2666599890556629E-5</v>
      </c>
      <c r="S615" s="59">
        <v>7.47</v>
      </c>
      <c r="T615" s="59">
        <v>47.46</v>
      </c>
      <c r="U615" s="59">
        <v>54.93</v>
      </c>
      <c r="V615" s="59">
        <v>14.94</v>
      </c>
      <c r="W615" s="59">
        <v>94.92</v>
      </c>
      <c r="X615" s="59">
        <v>109.86</v>
      </c>
      <c r="Y615" s="91">
        <f t="shared" si="139"/>
        <v>-19.22</v>
      </c>
    </row>
    <row r="616" spans="1:25" s="50" customFormat="1" x14ac:dyDescent="0.25">
      <c r="A616" s="52" t="s">
        <v>2588</v>
      </c>
      <c r="B616" s="3" t="s">
        <v>768</v>
      </c>
      <c r="C616" s="46">
        <v>80721</v>
      </c>
      <c r="D616" s="47" t="s">
        <v>1490</v>
      </c>
      <c r="E616" s="48" t="s">
        <v>769</v>
      </c>
      <c r="F616" s="46" t="s">
        <v>106</v>
      </c>
      <c r="G616" s="59">
        <v>8</v>
      </c>
      <c r="H616" s="59">
        <v>8</v>
      </c>
      <c r="I616" s="66">
        <v>18.68</v>
      </c>
      <c r="J616" s="59">
        <v>15.41</v>
      </c>
      <c r="K616" s="66">
        <v>94.2</v>
      </c>
      <c r="L616" s="59">
        <v>77.739999999999995</v>
      </c>
      <c r="M616" s="59">
        <f t="shared" si="140"/>
        <v>93.149999999999991</v>
      </c>
      <c r="N616" s="59">
        <f t="shared" si="141"/>
        <v>123.28</v>
      </c>
      <c r="O616" s="59">
        <f t="shared" si="142"/>
        <v>621.91999999999996</v>
      </c>
      <c r="P616" s="59">
        <f t="shared" si="143"/>
        <v>745.2</v>
      </c>
      <c r="Q616" s="58">
        <f t="shared" si="138"/>
        <v>1.8635426123612977E-4</v>
      </c>
      <c r="S616" s="59">
        <v>18.68</v>
      </c>
      <c r="T616" s="59">
        <v>94.2</v>
      </c>
      <c r="U616" s="59">
        <v>112.88</v>
      </c>
      <c r="V616" s="59">
        <v>149.44</v>
      </c>
      <c r="W616" s="59">
        <v>753.6</v>
      </c>
      <c r="X616" s="59">
        <v>903.04</v>
      </c>
      <c r="Y616" s="91">
        <f t="shared" si="139"/>
        <v>-157.83999999999992</v>
      </c>
    </row>
    <row r="617" spans="1:25" s="50" customFormat="1" ht="24" x14ac:dyDescent="0.25">
      <c r="A617" s="52" t="s">
        <v>2589</v>
      </c>
      <c r="B617" s="3" t="s">
        <v>770</v>
      </c>
      <c r="C617" s="46">
        <v>100875</v>
      </c>
      <c r="D617" s="46" t="s">
        <v>103</v>
      </c>
      <c r="E617" s="48" t="s">
        <v>1794</v>
      </c>
      <c r="F617" s="46" t="s">
        <v>133</v>
      </c>
      <c r="G617" s="59">
        <v>2</v>
      </c>
      <c r="H617" s="59">
        <v>2</v>
      </c>
      <c r="I617" s="66">
        <v>33.94</v>
      </c>
      <c r="J617" s="59">
        <v>28.01</v>
      </c>
      <c r="K617" s="66">
        <v>1123.57</v>
      </c>
      <c r="L617" s="59">
        <v>927.28</v>
      </c>
      <c r="M617" s="59">
        <f t="shared" si="140"/>
        <v>955.29</v>
      </c>
      <c r="N617" s="59">
        <f t="shared" si="141"/>
        <v>56.02</v>
      </c>
      <c r="O617" s="59">
        <f t="shared" si="142"/>
        <v>1854.56</v>
      </c>
      <c r="P617" s="59">
        <f t="shared" si="143"/>
        <v>1910.58</v>
      </c>
      <c r="Q617" s="58">
        <f t="shared" si="138"/>
        <v>4.7778411759598062E-4</v>
      </c>
      <c r="S617" s="59">
        <v>33.94</v>
      </c>
      <c r="T617" s="59">
        <v>1123.57</v>
      </c>
      <c r="U617" s="59">
        <v>1157.51</v>
      </c>
      <c r="V617" s="59">
        <v>67.88</v>
      </c>
      <c r="W617" s="59">
        <v>2247.14</v>
      </c>
      <c r="X617" s="59">
        <v>2315.02</v>
      </c>
      <c r="Y617" s="91">
        <f t="shared" si="139"/>
        <v>-404.44000000000005</v>
      </c>
    </row>
    <row r="618" spans="1:25" s="50" customFormat="1" x14ac:dyDescent="0.25">
      <c r="A618" s="52" t="s">
        <v>2590</v>
      </c>
      <c r="B618" s="3" t="s">
        <v>771</v>
      </c>
      <c r="C618" s="46" t="s">
        <v>548</v>
      </c>
      <c r="D618" s="46" t="s">
        <v>70</v>
      </c>
      <c r="E618" s="48" t="s">
        <v>549</v>
      </c>
      <c r="F618" s="46" t="s">
        <v>133</v>
      </c>
      <c r="G618" s="59">
        <v>2</v>
      </c>
      <c r="H618" s="59">
        <v>2</v>
      </c>
      <c r="I618" s="66">
        <v>36.130000000000003</v>
      </c>
      <c r="J618" s="59">
        <v>29.81</v>
      </c>
      <c r="K618" s="66">
        <v>4668.13</v>
      </c>
      <c r="L618" s="59">
        <v>3852.6</v>
      </c>
      <c r="M618" s="59">
        <f t="shared" si="140"/>
        <v>3882.41</v>
      </c>
      <c r="N618" s="59">
        <f t="shared" si="141"/>
        <v>59.62</v>
      </c>
      <c r="O618" s="59">
        <f t="shared" si="142"/>
        <v>7705.2</v>
      </c>
      <c r="P618" s="59">
        <f t="shared" si="143"/>
        <v>7764.82</v>
      </c>
      <c r="Q618" s="58">
        <f t="shared" si="138"/>
        <v>1.9417703901389225E-3</v>
      </c>
      <c r="S618" s="59">
        <v>36.130000000000003</v>
      </c>
      <c r="T618" s="59">
        <v>4668.13</v>
      </c>
      <c r="U618" s="59">
        <v>4704.26</v>
      </c>
      <c r="V618" s="59">
        <v>72.260000000000005</v>
      </c>
      <c r="W618" s="59">
        <v>9336.26</v>
      </c>
      <c r="X618" s="59">
        <v>9408.52</v>
      </c>
      <c r="Y618" s="91">
        <f t="shared" si="139"/>
        <v>-1643.7000000000007</v>
      </c>
    </row>
    <row r="619" spans="1:25" s="50" customFormat="1" x14ac:dyDescent="0.25">
      <c r="A619" s="52" t="s">
        <v>2591</v>
      </c>
      <c r="B619" s="3" t="s">
        <v>772</v>
      </c>
      <c r="C619" s="46" t="s">
        <v>773</v>
      </c>
      <c r="D619" s="46" t="s">
        <v>70</v>
      </c>
      <c r="E619" s="48" t="s">
        <v>774</v>
      </c>
      <c r="F619" s="46" t="s">
        <v>133</v>
      </c>
      <c r="G619" s="59">
        <v>2</v>
      </c>
      <c r="H619" s="59">
        <v>2</v>
      </c>
      <c r="I619" s="66">
        <v>36.130000000000003</v>
      </c>
      <c r="J619" s="59">
        <v>29.81</v>
      </c>
      <c r="K619" s="66">
        <v>1074.23</v>
      </c>
      <c r="L619" s="59">
        <v>886.56</v>
      </c>
      <c r="M619" s="59">
        <f t="shared" si="140"/>
        <v>916.36999999999989</v>
      </c>
      <c r="N619" s="59">
        <f t="shared" si="141"/>
        <v>59.62</v>
      </c>
      <c r="O619" s="59">
        <f t="shared" si="142"/>
        <v>1773.12</v>
      </c>
      <c r="P619" s="59">
        <f t="shared" si="143"/>
        <v>1832.74</v>
      </c>
      <c r="Q619" s="58">
        <f t="shared" si="138"/>
        <v>4.5831844972880361E-4</v>
      </c>
      <c r="S619" s="59">
        <v>36.130000000000003</v>
      </c>
      <c r="T619" s="59">
        <v>1074.23</v>
      </c>
      <c r="U619" s="59">
        <v>1110.3599999999999</v>
      </c>
      <c r="V619" s="59">
        <v>72.260000000000005</v>
      </c>
      <c r="W619" s="59">
        <v>2148.46</v>
      </c>
      <c r="X619" s="59">
        <v>2220.7199999999998</v>
      </c>
      <c r="Y619" s="91">
        <f t="shared" si="139"/>
        <v>-387.97999999999979</v>
      </c>
    </row>
    <row r="620" spans="1:25" s="50" customFormat="1" x14ac:dyDescent="0.25">
      <c r="A620" s="52" t="s">
        <v>2592</v>
      </c>
      <c r="B620" s="44" t="s">
        <v>3015</v>
      </c>
      <c r="C620" s="62"/>
      <c r="D620" s="62"/>
      <c r="E620" s="87" t="s">
        <v>775</v>
      </c>
      <c r="F620" s="62"/>
      <c r="G620" s="60"/>
      <c r="H620" s="60"/>
      <c r="I620" s="66"/>
      <c r="J620" s="60"/>
      <c r="K620" s="66"/>
      <c r="L620" s="60"/>
      <c r="M620" s="60"/>
      <c r="N620" s="60"/>
      <c r="O620" s="60"/>
      <c r="P620" s="61">
        <f>P621+P624</f>
        <v>21166.55</v>
      </c>
      <c r="Q620" s="57">
        <f t="shared" si="138"/>
        <v>5.2931787280832022E-3</v>
      </c>
      <c r="S620" s="60"/>
      <c r="T620" s="60"/>
      <c r="U620" s="60"/>
      <c r="V620" s="60"/>
      <c r="W620" s="60"/>
      <c r="X620" s="61">
        <v>25651.66</v>
      </c>
      <c r="Y620" s="91">
        <f t="shared" si="139"/>
        <v>-4485.1100000000006</v>
      </c>
    </row>
    <row r="621" spans="1:25" s="50" customFormat="1" x14ac:dyDescent="0.25">
      <c r="A621" s="52" t="s">
        <v>2593</v>
      </c>
      <c r="B621" s="44" t="s">
        <v>776</v>
      </c>
      <c r="C621" s="62"/>
      <c r="D621" s="62"/>
      <c r="E621" s="87" t="s">
        <v>52</v>
      </c>
      <c r="F621" s="62"/>
      <c r="G621" s="60"/>
      <c r="H621" s="60"/>
      <c r="I621" s="66"/>
      <c r="J621" s="60"/>
      <c r="K621" s="66"/>
      <c r="L621" s="60"/>
      <c r="M621" s="60"/>
      <c r="N621" s="60"/>
      <c r="O621" s="60"/>
      <c r="P621" s="61">
        <f>SUM(P622:P623)</f>
        <v>328.38</v>
      </c>
      <c r="Q621" s="57">
        <f t="shared" si="138"/>
        <v>8.2118910768545748E-5</v>
      </c>
      <c r="S621" s="60"/>
      <c r="T621" s="60"/>
      <c r="U621" s="60"/>
      <c r="V621" s="60"/>
      <c r="W621" s="60"/>
      <c r="X621" s="61">
        <v>397.97</v>
      </c>
      <c r="Y621" s="91">
        <f t="shared" si="139"/>
        <v>-69.590000000000032</v>
      </c>
    </row>
    <row r="622" spans="1:25" s="50" customFormat="1" x14ac:dyDescent="0.25">
      <c r="A622" s="52" t="s">
        <v>2594</v>
      </c>
      <c r="B622" s="3" t="s">
        <v>777</v>
      </c>
      <c r="C622" s="46">
        <v>40101</v>
      </c>
      <c r="D622" s="47" t="s">
        <v>1490</v>
      </c>
      <c r="E622" s="48" t="s">
        <v>150</v>
      </c>
      <c r="F622" s="46" t="s">
        <v>7</v>
      </c>
      <c r="G622" s="59">
        <v>7.11</v>
      </c>
      <c r="H622" s="59">
        <v>7.11</v>
      </c>
      <c r="I622" s="66">
        <v>34.229999999999997</v>
      </c>
      <c r="J622" s="59">
        <v>28.25</v>
      </c>
      <c r="K622" s="66">
        <v>0</v>
      </c>
      <c r="L622" s="59">
        <v>0</v>
      </c>
      <c r="M622" s="59">
        <f>L622+J622</f>
        <v>28.25</v>
      </c>
      <c r="N622" s="59">
        <f>TRUNC(J622*H622,2)</f>
        <v>200.85</v>
      </c>
      <c r="O622" s="59">
        <f>TRUNC(L622*H622,2)</f>
        <v>0</v>
      </c>
      <c r="P622" s="59">
        <f>TRUNC(((J622*H622)+(L622*H622)),2)</f>
        <v>200.85</v>
      </c>
      <c r="Q622" s="58">
        <f t="shared" si="138"/>
        <v>5.0227124757483443E-5</v>
      </c>
      <c r="S622" s="59">
        <v>34.229999999999997</v>
      </c>
      <c r="T622" s="59">
        <v>0</v>
      </c>
      <c r="U622" s="59">
        <v>34.229999999999997</v>
      </c>
      <c r="V622" s="59">
        <v>243.37</v>
      </c>
      <c r="W622" s="59">
        <v>0</v>
      </c>
      <c r="X622" s="59">
        <v>243.37</v>
      </c>
      <c r="Y622" s="91">
        <f t="shared" si="139"/>
        <v>-42.52000000000001</v>
      </c>
    </row>
    <row r="623" spans="1:25" s="50" customFormat="1" x14ac:dyDescent="0.25">
      <c r="A623" s="52" t="s">
        <v>2595</v>
      </c>
      <c r="B623" s="3" t="s">
        <v>778</v>
      </c>
      <c r="C623" s="46">
        <v>40902</v>
      </c>
      <c r="D623" s="47" t="s">
        <v>1490</v>
      </c>
      <c r="E623" s="48" t="s">
        <v>359</v>
      </c>
      <c r="F623" s="46" t="s">
        <v>7</v>
      </c>
      <c r="G623" s="59">
        <v>6.82</v>
      </c>
      <c r="H623" s="59">
        <v>6.82</v>
      </c>
      <c r="I623" s="66">
        <v>22.67</v>
      </c>
      <c r="J623" s="59">
        <v>18.7</v>
      </c>
      <c r="K623" s="66">
        <v>0</v>
      </c>
      <c r="L623" s="59">
        <v>0</v>
      </c>
      <c r="M623" s="59">
        <f>L623+J623</f>
        <v>18.7</v>
      </c>
      <c r="N623" s="59">
        <f>TRUNC(J623*H623,2)</f>
        <v>127.53</v>
      </c>
      <c r="O623" s="59">
        <f>TRUNC(L623*H623,2)</f>
        <v>0</v>
      </c>
      <c r="P623" s="59">
        <f>TRUNC(((J623*H623)+(L623*H623)),2)</f>
        <v>127.53</v>
      </c>
      <c r="Q623" s="58">
        <f t="shared" si="138"/>
        <v>3.1891786011062305E-5</v>
      </c>
      <c r="S623" s="59">
        <v>22.67</v>
      </c>
      <c r="T623" s="59">
        <v>0</v>
      </c>
      <c r="U623" s="59">
        <v>22.67</v>
      </c>
      <c r="V623" s="59">
        <v>154.6</v>
      </c>
      <c r="W623" s="59">
        <v>0</v>
      </c>
      <c r="X623" s="59">
        <v>154.6</v>
      </c>
      <c r="Y623" s="91">
        <f t="shared" si="139"/>
        <v>-27.069999999999993</v>
      </c>
    </row>
    <row r="624" spans="1:25" s="50" customFormat="1" x14ac:dyDescent="0.25">
      <c r="A624" s="52" t="s">
        <v>2596</v>
      </c>
      <c r="B624" s="44" t="s">
        <v>779</v>
      </c>
      <c r="C624" s="62"/>
      <c r="D624" s="62"/>
      <c r="E624" s="87" t="s">
        <v>657</v>
      </c>
      <c r="F624" s="62"/>
      <c r="G624" s="60"/>
      <c r="H624" s="60"/>
      <c r="I624" s="66"/>
      <c r="J624" s="60"/>
      <c r="K624" s="66"/>
      <c r="L624" s="60"/>
      <c r="M624" s="60"/>
      <c r="N624" s="60"/>
      <c r="O624" s="60"/>
      <c r="P624" s="61">
        <f>P625+P643+P661</f>
        <v>20838.169999999998</v>
      </c>
      <c r="Q624" s="57">
        <f t="shared" si="138"/>
        <v>5.2110598173146557E-3</v>
      </c>
      <c r="S624" s="60"/>
      <c r="T624" s="60"/>
      <c r="U624" s="60"/>
      <c r="V624" s="60"/>
      <c r="W624" s="60"/>
      <c r="X624" s="61">
        <v>25253.69</v>
      </c>
      <c r="Y624" s="91">
        <f t="shared" si="139"/>
        <v>-4415.5200000000004</v>
      </c>
    </row>
    <row r="625" spans="1:25" s="50" customFormat="1" x14ac:dyDescent="0.25">
      <c r="A625" s="52" t="s">
        <v>2597</v>
      </c>
      <c r="B625" s="44" t="s">
        <v>780</v>
      </c>
      <c r="C625" s="62"/>
      <c r="D625" s="62"/>
      <c r="E625" s="87" t="s">
        <v>678</v>
      </c>
      <c r="F625" s="62"/>
      <c r="G625" s="60"/>
      <c r="H625" s="60"/>
      <c r="I625" s="66"/>
      <c r="J625" s="60"/>
      <c r="K625" s="66"/>
      <c r="L625" s="60"/>
      <c r="M625" s="60"/>
      <c r="N625" s="60"/>
      <c r="O625" s="60"/>
      <c r="P625" s="61">
        <f>SUM(P626:P642)</f>
        <v>3860.71</v>
      </c>
      <c r="Q625" s="57">
        <f t="shared" si="138"/>
        <v>9.654586149985756E-4</v>
      </c>
      <c r="S625" s="60"/>
      <c r="T625" s="60"/>
      <c r="U625" s="60"/>
      <c r="V625" s="60"/>
      <c r="W625" s="60"/>
      <c r="X625" s="61">
        <v>4679.54</v>
      </c>
      <c r="Y625" s="91">
        <f t="shared" si="139"/>
        <v>-818.82999999999993</v>
      </c>
    </row>
    <row r="626" spans="1:25" s="50" customFormat="1" ht="24" x14ac:dyDescent="0.25">
      <c r="A626" s="52" t="s">
        <v>2598</v>
      </c>
      <c r="B626" s="3" t="s">
        <v>781</v>
      </c>
      <c r="C626" s="46">
        <v>89356</v>
      </c>
      <c r="D626" s="46" t="s">
        <v>103</v>
      </c>
      <c r="E626" s="48" t="s">
        <v>1600</v>
      </c>
      <c r="F626" s="46" t="s">
        <v>289</v>
      </c>
      <c r="G626" s="59">
        <v>19.149999999999999</v>
      </c>
      <c r="H626" s="59">
        <v>19.149999999999999</v>
      </c>
      <c r="I626" s="66">
        <v>14.15</v>
      </c>
      <c r="J626" s="59">
        <v>11.67</v>
      </c>
      <c r="K626" s="66">
        <v>9.75</v>
      </c>
      <c r="L626" s="59">
        <v>8.0399999999999991</v>
      </c>
      <c r="M626" s="59">
        <f t="shared" ref="M626:M642" si="144">L626+J626</f>
        <v>19.71</v>
      </c>
      <c r="N626" s="59">
        <f t="shared" ref="N626:N642" si="145">TRUNC(J626*H626,2)</f>
        <v>223.48</v>
      </c>
      <c r="O626" s="59">
        <f t="shared" ref="O626:O642" si="146">TRUNC(L626*H626,2)</f>
        <v>153.96</v>
      </c>
      <c r="P626" s="59">
        <f t="shared" ref="P626:P642" si="147">TRUNC(((J626*H626)+(L626*H626)),2)</f>
        <v>377.44</v>
      </c>
      <c r="Q626" s="58">
        <f t="shared" si="138"/>
        <v>9.4387483039405285E-5</v>
      </c>
      <c r="S626" s="59">
        <v>14.15</v>
      </c>
      <c r="T626" s="59">
        <v>9.75</v>
      </c>
      <c r="U626" s="59">
        <v>23.9</v>
      </c>
      <c r="V626" s="59">
        <v>270.97000000000003</v>
      </c>
      <c r="W626" s="59">
        <v>186.71</v>
      </c>
      <c r="X626" s="59">
        <v>457.68</v>
      </c>
      <c r="Y626" s="91">
        <f t="shared" si="139"/>
        <v>-80.240000000000009</v>
      </c>
    </row>
    <row r="627" spans="1:25" s="50" customFormat="1" ht="24" x14ac:dyDescent="0.25">
      <c r="A627" s="52" t="s">
        <v>2599</v>
      </c>
      <c r="B627" s="3" t="s">
        <v>782</v>
      </c>
      <c r="C627" s="46">
        <v>89357</v>
      </c>
      <c r="D627" s="46" t="s">
        <v>103</v>
      </c>
      <c r="E627" s="48" t="s">
        <v>1601</v>
      </c>
      <c r="F627" s="46" t="s">
        <v>289</v>
      </c>
      <c r="G627" s="59">
        <v>7.44</v>
      </c>
      <c r="H627" s="59">
        <v>7.44</v>
      </c>
      <c r="I627" s="66">
        <v>16.87</v>
      </c>
      <c r="J627" s="59">
        <v>13.92</v>
      </c>
      <c r="K627" s="66">
        <v>16.93</v>
      </c>
      <c r="L627" s="59">
        <v>13.97</v>
      </c>
      <c r="M627" s="59">
        <f t="shared" si="144"/>
        <v>27.89</v>
      </c>
      <c r="N627" s="59">
        <f t="shared" si="145"/>
        <v>103.56</v>
      </c>
      <c r="O627" s="59">
        <f t="shared" si="146"/>
        <v>103.93</v>
      </c>
      <c r="P627" s="59">
        <f t="shared" si="147"/>
        <v>207.5</v>
      </c>
      <c r="Q627" s="58">
        <f t="shared" si="138"/>
        <v>5.1890108972754864E-5</v>
      </c>
      <c r="S627" s="59">
        <v>16.87</v>
      </c>
      <c r="T627" s="59">
        <v>16.93</v>
      </c>
      <c r="U627" s="59">
        <v>33.799999999999997</v>
      </c>
      <c r="V627" s="59">
        <v>125.51</v>
      </c>
      <c r="W627" s="59">
        <v>125.96</v>
      </c>
      <c r="X627" s="59">
        <v>251.47</v>
      </c>
      <c r="Y627" s="91">
        <f t="shared" si="139"/>
        <v>-43.97</v>
      </c>
    </row>
    <row r="628" spans="1:25" s="50" customFormat="1" ht="24" x14ac:dyDescent="0.25">
      <c r="A628" s="52" t="s">
        <v>2600</v>
      </c>
      <c r="B628" s="3" t="s">
        <v>783</v>
      </c>
      <c r="C628" s="46">
        <v>89449</v>
      </c>
      <c r="D628" s="46" t="s">
        <v>103</v>
      </c>
      <c r="E628" s="48" t="s">
        <v>1602</v>
      </c>
      <c r="F628" s="46" t="s">
        <v>289</v>
      </c>
      <c r="G628" s="59">
        <v>30.65</v>
      </c>
      <c r="H628" s="59">
        <v>30.65</v>
      </c>
      <c r="I628" s="66">
        <v>1.26</v>
      </c>
      <c r="J628" s="59">
        <v>1.03</v>
      </c>
      <c r="K628" s="66">
        <v>20.82</v>
      </c>
      <c r="L628" s="59">
        <v>17.18</v>
      </c>
      <c r="M628" s="59">
        <f t="shared" si="144"/>
        <v>18.21</v>
      </c>
      <c r="N628" s="59">
        <f t="shared" si="145"/>
        <v>31.56</v>
      </c>
      <c r="O628" s="59">
        <f t="shared" si="146"/>
        <v>526.55999999999995</v>
      </c>
      <c r="P628" s="59">
        <f t="shared" si="147"/>
        <v>558.13</v>
      </c>
      <c r="Q628" s="58">
        <f t="shared" si="138"/>
        <v>1.395731398600659E-4</v>
      </c>
      <c r="S628" s="59">
        <v>1.26</v>
      </c>
      <c r="T628" s="59">
        <v>20.82</v>
      </c>
      <c r="U628" s="59">
        <v>22.08</v>
      </c>
      <c r="V628" s="59">
        <v>38.61</v>
      </c>
      <c r="W628" s="59">
        <v>638.14</v>
      </c>
      <c r="X628" s="59">
        <v>676.75</v>
      </c>
      <c r="Y628" s="91">
        <f t="shared" si="139"/>
        <v>-118.62</v>
      </c>
    </row>
    <row r="629" spans="1:25" s="50" customFormat="1" ht="24" x14ac:dyDescent="0.25">
      <c r="A629" s="52" t="s">
        <v>2601</v>
      </c>
      <c r="B629" s="3" t="s">
        <v>784</v>
      </c>
      <c r="C629" s="46">
        <v>89451</v>
      </c>
      <c r="D629" s="46" t="s">
        <v>103</v>
      </c>
      <c r="E629" s="48" t="s">
        <v>1770</v>
      </c>
      <c r="F629" s="46" t="s">
        <v>289</v>
      </c>
      <c r="G629" s="59">
        <v>14.9</v>
      </c>
      <c r="H629" s="59">
        <v>14.9</v>
      </c>
      <c r="I629" s="66">
        <v>1.83</v>
      </c>
      <c r="J629" s="59">
        <v>1.51</v>
      </c>
      <c r="K629" s="66">
        <v>56.26</v>
      </c>
      <c r="L629" s="59">
        <v>46.43</v>
      </c>
      <c r="M629" s="59">
        <f t="shared" si="144"/>
        <v>47.94</v>
      </c>
      <c r="N629" s="59">
        <f t="shared" si="145"/>
        <v>22.49</v>
      </c>
      <c r="O629" s="59">
        <f t="shared" si="146"/>
        <v>691.8</v>
      </c>
      <c r="P629" s="59">
        <f t="shared" si="147"/>
        <v>714.3</v>
      </c>
      <c r="Q629" s="58">
        <f t="shared" si="138"/>
        <v>1.7862701127343997E-4</v>
      </c>
      <c r="S629" s="59">
        <v>1.83</v>
      </c>
      <c r="T629" s="59">
        <v>56.26</v>
      </c>
      <c r="U629" s="59">
        <v>58.09</v>
      </c>
      <c r="V629" s="59">
        <v>27.26</v>
      </c>
      <c r="W629" s="59">
        <v>838.28</v>
      </c>
      <c r="X629" s="59">
        <v>865.54</v>
      </c>
      <c r="Y629" s="91">
        <f t="shared" si="139"/>
        <v>-151.24</v>
      </c>
    </row>
    <row r="630" spans="1:25" s="50" customFormat="1" ht="24" x14ac:dyDescent="0.25">
      <c r="A630" s="52" t="s">
        <v>2602</v>
      </c>
      <c r="B630" s="3" t="s">
        <v>785</v>
      </c>
      <c r="C630" s="46">
        <v>89364</v>
      </c>
      <c r="D630" s="46" t="s">
        <v>103</v>
      </c>
      <c r="E630" s="48" t="s">
        <v>1607</v>
      </c>
      <c r="F630" s="46" t="s">
        <v>133</v>
      </c>
      <c r="G630" s="59">
        <v>8</v>
      </c>
      <c r="H630" s="59">
        <v>8</v>
      </c>
      <c r="I630" s="66">
        <v>5.66</v>
      </c>
      <c r="J630" s="59">
        <v>4.67</v>
      </c>
      <c r="K630" s="66">
        <v>6.51</v>
      </c>
      <c r="L630" s="59">
        <v>5.37</v>
      </c>
      <c r="M630" s="59">
        <f t="shared" si="144"/>
        <v>10.039999999999999</v>
      </c>
      <c r="N630" s="59">
        <f t="shared" si="145"/>
        <v>37.36</v>
      </c>
      <c r="O630" s="59">
        <f t="shared" si="146"/>
        <v>42.96</v>
      </c>
      <c r="P630" s="59">
        <f t="shared" si="147"/>
        <v>80.319999999999993</v>
      </c>
      <c r="Q630" s="58">
        <f t="shared" si="138"/>
        <v>2.0085848446706845E-5</v>
      </c>
      <c r="S630" s="59">
        <v>5.66</v>
      </c>
      <c r="T630" s="59">
        <v>6.51</v>
      </c>
      <c r="U630" s="59">
        <v>12.17</v>
      </c>
      <c r="V630" s="59">
        <v>45.28</v>
      </c>
      <c r="W630" s="59">
        <v>52.08</v>
      </c>
      <c r="X630" s="59">
        <v>97.36</v>
      </c>
      <c r="Y630" s="91">
        <f t="shared" si="139"/>
        <v>-17.040000000000006</v>
      </c>
    </row>
    <row r="631" spans="1:25" s="50" customFormat="1" ht="24" x14ac:dyDescent="0.25">
      <c r="A631" s="52" t="s">
        <v>2603</v>
      </c>
      <c r="B631" s="3" t="s">
        <v>786</v>
      </c>
      <c r="C631" s="46">
        <v>89369</v>
      </c>
      <c r="D631" s="46" t="s">
        <v>103</v>
      </c>
      <c r="E631" s="48" t="s">
        <v>1608</v>
      </c>
      <c r="F631" s="46" t="s">
        <v>133</v>
      </c>
      <c r="G631" s="59">
        <v>8</v>
      </c>
      <c r="H631" s="59">
        <v>8</v>
      </c>
      <c r="I631" s="66">
        <v>6.75</v>
      </c>
      <c r="J631" s="59">
        <v>5.57</v>
      </c>
      <c r="K631" s="66">
        <v>11.59</v>
      </c>
      <c r="L631" s="59">
        <v>9.56</v>
      </c>
      <c r="M631" s="59">
        <f t="shared" si="144"/>
        <v>15.13</v>
      </c>
      <c r="N631" s="59">
        <f t="shared" si="145"/>
        <v>44.56</v>
      </c>
      <c r="O631" s="59">
        <f t="shared" si="146"/>
        <v>76.48</v>
      </c>
      <c r="P631" s="59">
        <f t="shared" si="147"/>
        <v>121.04</v>
      </c>
      <c r="Q631" s="58">
        <f t="shared" si="138"/>
        <v>3.0268813446083128E-5</v>
      </c>
      <c r="S631" s="59">
        <v>6.75</v>
      </c>
      <c r="T631" s="59">
        <v>11.59</v>
      </c>
      <c r="U631" s="59">
        <v>18.34</v>
      </c>
      <c r="V631" s="59">
        <v>54</v>
      </c>
      <c r="W631" s="59">
        <v>92.72</v>
      </c>
      <c r="X631" s="59">
        <v>146.72</v>
      </c>
      <c r="Y631" s="91">
        <f t="shared" si="139"/>
        <v>-25.679999999999993</v>
      </c>
    </row>
    <row r="632" spans="1:25" s="50" customFormat="1" ht="24" x14ac:dyDescent="0.25">
      <c r="A632" s="52" t="s">
        <v>2604</v>
      </c>
      <c r="B632" s="3" t="s">
        <v>787</v>
      </c>
      <c r="C632" s="46">
        <v>89503</v>
      </c>
      <c r="D632" s="46" t="s">
        <v>103</v>
      </c>
      <c r="E632" s="48" t="s">
        <v>1609</v>
      </c>
      <c r="F632" s="46" t="s">
        <v>133</v>
      </c>
      <c r="G632" s="59">
        <v>4</v>
      </c>
      <c r="H632" s="59">
        <v>4</v>
      </c>
      <c r="I632" s="66">
        <v>4.72</v>
      </c>
      <c r="J632" s="59">
        <v>3.89</v>
      </c>
      <c r="K632" s="66">
        <v>20.56</v>
      </c>
      <c r="L632" s="59">
        <v>16.96</v>
      </c>
      <c r="M632" s="59">
        <f t="shared" si="144"/>
        <v>20.85</v>
      </c>
      <c r="N632" s="59">
        <f t="shared" si="145"/>
        <v>15.56</v>
      </c>
      <c r="O632" s="59">
        <f t="shared" si="146"/>
        <v>67.84</v>
      </c>
      <c r="P632" s="59">
        <f t="shared" si="147"/>
        <v>83.4</v>
      </c>
      <c r="Q632" s="58">
        <f t="shared" si="138"/>
        <v>2.085607271483256E-5</v>
      </c>
      <c r="S632" s="59">
        <v>4.72</v>
      </c>
      <c r="T632" s="59">
        <v>20.56</v>
      </c>
      <c r="U632" s="59">
        <v>25.28</v>
      </c>
      <c r="V632" s="59">
        <v>18.88</v>
      </c>
      <c r="W632" s="59">
        <v>82.24</v>
      </c>
      <c r="X632" s="59">
        <v>101.12</v>
      </c>
      <c r="Y632" s="91">
        <f t="shared" si="139"/>
        <v>-17.72</v>
      </c>
    </row>
    <row r="633" spans="1:25" s="50" customFormat="1" ht="24" x14ac:dyDescent="0.25">
      <c r="A633" s="52" t="s">
        <v>2605</v>
      </c>
      <c r="B633" s="3" t="s">
        <v>788</v>
      </c>
      <c r="C633" s="46">
        <v>89517</v>
      </c>
      <c r="D633" s="46" t="s">
        <v>103</v>
      </c>
      <c r="E633" s="48" t="s">
        <v>1771</v>
      </c>
      <c r="F633" s="46" t="s">
        <v>133</v>
      </c>
      <c r="G633" s="59">
        <v>4</v>
      </c>
      <c r="H633" s="59">
        <v>4</v>
      </c>
      <c r="I633" s="66">
        <v>6.88</v>
      </c>
      <c r="J633" s="59">
        <v>5.67</v>
      </c>
      <c r="K633" s="66">
        <v>73.47</v>
      </c>
      <c r="L633" s="59">
        <v>60.63</v>
      </c>
      <c r="M633" s="59">
        <f t="shared" si="144"/>
        <v>66.3</v>
      </c>
      <c r="N633" s="59">
        <f t="shared" si="145"/>
        <v>22.68</v>
      </c>
      <c r="O633" s="59">
        <f t="shared" si="146"/>
        <v>242.52</v>
      </c>
      <c r="P633" s="59">
        <f t="shared" si="147"/>
        <v>265.2</v>
      </c>
      <c r="Q633" s="58">
        <f t="shared" si="138"/>
        <v>6.6319310359395613E-5</v>
      </c>
      <c r="S633" s="59">
        <v>6.88</v>
      </c>
      <c r="T633" s="59">
        <v>73.47</v>
      </c>
      <c r="U633" s="59">
        <v>80.349999999999994</v>
      </c>
      <c r="V633" s="59">
        <v>27.52</v>
      </c>
      <c r="W633" s="59">
        <v>293.88</v>
      </c>
      <c r="X633" s="59">
        <v>321.39999999999998</v>
      </c>
      <c r="Y633" s="91">
        <f t="shared" si="139"/>
        <v>-56.199999999999989</v>
      </c>
    </row>
    <row r="634" spans="1:25" s="50" customFormat="1" ht="24" x14ac:dyDescent="0.25">
      <c r="A634" s="52" t="s">
        <v>2606</v>
      </c>
      <c r="B634" s="3" t="s">
        <v>789</v>
      </c>
      <c r="C634" s="46">
        <v>89395</v>
      </c>
      <c r="D634" s="46" t="s">
        <v>103</v>
      </c>
      <c r="E634" s="48" t="s">
        <v>1603</v>
      </c>
      <c r="F634" s="46" t="s">
        <v>133</v>
      </c>
      <c r="G634" s="59">
        <v>14</v>
      </c>
      <c r="H634" s="59">
        <v>14</v>
      </c>
      <c r="I634" s="66">
        <v>7.54</v>
      </c>
      <c r="J634" s="59">
        <v>6.22</v>
      </c>
      <c r="K634" s="66">
        <v>5.37</v>
      </c>
      <c r="L634" s="59">
        <v>4.43</v>
      </c>
      <c r="M634" s="59">
        <f t="shared" si="144"/>
        <v>10.649999999999999</v>
      </c>
      <c r="N634" s="59">
        <f t="shared" si="145"/>
        <v>87.08</v>
      </c>
      <c r="O634" s="59">
        <f t="shared" si="146"/>
        <v>62.02</v>
      </c>
      <c r="P634" s="59">
        <f t="shared" si="147"/>
        <v>149.1</v>
      </c>
      <c r="Q634" s="58">
        <f t="shared" si="138"/>
        <v>3.7285856616085539E-5</v>
      </c>
      <c r="S634" s="59">
        <v>7.54</v>
      </c>
      <c r="T634" s="59">
        <v>5.37</v>
      </c>
      <c r="U634" s="59">
        <v>12.91</v>
      </c>
      <c r="V634" s="59">
        <v>105.56</v>
      </c>
      <c r="W634" s="59">
        <v>75.180000000000007</v>
      </c>
      <c r="X634" s="59">
        <v>180.74</v>
      </c>
      <c r="Y634" s="91">
        <f t="shared" si="139"/>
        <v>-31.640000000000015</v>
      </c>
    </row>
    <row r="635" spans="1:25" s="50" customFormat="1" ht="24" x14ac:dyDescent="0.25">
      <c r="A635" s="52" t="s">
        <v>2607</v>
      </c>
      <c r="B635" s="3" t="s">
        <v>790</v>
      </c>
      <c r="C635" s="46">
        <v>89625</v>
      </c>
      <c r="D635" s="46" t="s">
        <v>103</v>
      </c>
      <c r="E635" s="48" t="s">
        <v>1605</v>
      </c>
      <c r="F635" s="46" t="s">
        <v>133</v>
      </c>
      <c r="G635" s="59">
        <v>8</v>
      </c>
      <c r="H635" s="59">
        <v>8</v>
      </c>
      <c r="I635" s="66">
        <v>6.3</v>
      </c>
      <c r="J635" s="59">
        <v>5.19</v>
      </c>
      <c r="K635" s="66">
        <v>18.100000000000001</v>
      </c>
      <c r="L635" s="59">
        <v>14.93</v>
      </c>
      <c r="M635" s="59">
        <f t="shared" si="144"/>
        <v>20.12</v>
      </c>
      <c r="N635" s="59">
        <f t="shared" si="145"/>
        <v>41.52</v>
      </c>
      <c r="O635" s="59">
        <f t="shared" si="146"/>
        <v>119.44</v>
      </c>
      <c r="P635" s="59">
        <f t="shared" si="147"/>
        <v>160.96</v>
      </c>
      <c r="Q635" s="58">
        <f t="shared" si="138"/>
        <v>4.0251720193998186E-5</v>
      </c>
      <c r="S635" s="59">
        <v>6.3</v>
      </c>
      <c r="T635" s="59">
        <v>18.100000000000001</v>
      </c>
      <c r="U635" s="59">
        <v>24.4</v>
      </c>
      <c r="V635" s="59">
        <v>50.4</v>
      </c>
      <c r="W635" s="59">
        <v>144.80000000000001</v>
      </c>
      <c r="X635" s="59">
        <v>195.2</v>
      </c>
      <c r="Y635" s="91">
        <f t="shared" si="139"/>
        <v>-34.239999999999981</v>
      </c>
    </row>
    <row r="636" spans="1:25" s="50" customFormat="1" ht="24" x14ac:dyDescent="0.25">
      <c r="A636" s="52" t="s">
        <v>2608</v>
      </c>
      <c r="B636" s="3" t="s">
        <v>791</v>
      </c>
      <c r="C636" s="46">
        <v>89627</v>
      </c>
      <c r="D636" s="46" t="s">
        <v>103</v>
      </c>
      <c r="E636" s="48" t="s">
        <v>1606</v>
      </c>
      <c r="F636" s="46" t="s">
        <v>133</v>
      </c>
      <c r="G636" s="59">
        <v>2</v>
      </c>
      <c r="H636" s="59">
        <v>2</v>
      </c>
      <c r="I636" s="66">
        <v>4.9000000000000004</v>
      </c>
      <c r="J636" s="59">
        <v>4.04</v>
      </c>
      <c r="K636" s="66">
        <v>17.11</v>
      </c>
      <c r="L636" s="59">
        <v>14.12</v>
      </c>
      <c r="M636" s="59">
        <f t="shared" si="144"/>
        <v>18.16</v>
      </c>
      <c r="N636" s="59">
        <f t="shared" si="145"/>
        <v>8.08</v>
      </c>
      <c r="O636" s="59">
        <f t="shared" si="146"/>
        <v>28.24</v>
      </c>
      <c r="P636" s="59">
        <f t="shared" si="147"/>
        <v>36.32</v>
      </c>
      <c r="Q636" s="58">
        <f t="shared" si="138"/>
        <v>9.0826446163395502E-6</v>
      </c>
      <c r="S636" s="59">
        <v>4.9000000000000004</v>
      </c>
      <c r="T636" s="59">
        <v>17.11</v>
      </c>
      <c r="U636" s="59">
        <v>22.01</v>
      </c>
      <c r="V636" s="59">
        <v>9.8000000000000007</v>
      </c>
      <c r="W636" s="59">
        <v>34.22</v>
      </c>
      <c r="X636" s="59">
        <v>44.02</v>
      </c>
      <c r="Y636" s="91">
        <f t="shared" si="139"/>
        <v>-7.7000000000000028</v>
      </c>
    </row>
    <row r="637" spans="1:25" s="50" customFormat="1" x14ac:dyDescent="0.25">
      <c r="A637" s="52" t="s">
        <v>2609</v>
      </c>
      <c r="B637" s="3" t="s">
        <v>792</v>
      </c>
      <c r="C637" s="46">
        <v>81425</v>
      </c>
      <c r="D637" s="46" t="s">
        <v>1490</v>
      </c>
      <c r="E637" s="48" t="s">
        <v>480</v>
      </c>
      <c r="F637" s="46" t="s">
        <v>106</v>
      </c>
      <c r="G637" s="59">
        <v>2</v>
      </c>
      <c r="H637" s="59">
        <v>2</v>
      </c>
      <c r="I637" s="66">
        <v>11.2</v>
      </c>
      <c r="J637" s="59">
        <v>9.24</v>
      </c>
      <c r="K637" s="66">
        <v>16.190000000000001</v>
      </c>
      <c r="L637" s="59">
        <v>13.36</v>
      </c>
      <c r="M637" s="59">
        <f t="shared" si="144"/>
        <v>22.6</v>
      </c>
      <c r="N637" s="59">
        <f t="shared" si="145"/>
        <v>18.48</v>
      </c>
      <c r="O637" s="59">
        <f t="shared" si="146"/>
        <v>26.72</v>
      </c>
      <c r="P637" s="59">
        <f t="shared" si="147"/>
        <v>45.2</v>
      </c>
      <c r="Q637" s="58">
        <f t="shared" si="138"/>
        <v>1.1303291207559133E-5</v>
      </c>
      <c r="S637" s="59">
        <v>11.2</v>
      </c>
      <c r="T637" s="59">
        <v>16.190000000000001</v>
      </c>
      <c r="U637" s="59">
        <v>27.39</v>
      </c>
      <c r="V637" s="59">
        <v>22.4</v>
      </c>
      <c r="W637" s="59">
        <v>32.380000000000003</v>
      </c>
      <c r="X637" s="59">
        <v>54.78</v>
      </c>
      <c r="Y637" s="91">
        <f t="shared" si="139"/>
        <v>-9.5799999999999983</v>
      </c>
    </row>
    <row r="638" spans="1:25" s="50" customFormat="1" ht="36" x14ac:dyDescent="0.25">
      <c r="A638" s="52" t="s">
        <v>2610</v>
      </c>
      <c r="B638" s="48" t="s">
        <v>1795</v>
      </c>
      <c r="C638" s="47" t="s">
        <v>1611</v>
      </c>
      <c r="D638" s="47" t="s">
        <v>103</v>
      </c>
      <c r="E638" s="48" t="s">
        <v>1612</v>
      </c>
      <c r="F638" s="47" t="s">
        <v>133</v>
      </c>
      <c r="G638" s="59">
        <v>2</v>
      </c>
      <c r="H638" s="59">
        <v>2</v>
      </c>
      <c r="I638" s="66">
        <v>5.26</v>
      </c>
      <c r="J638" s="59">
        <v>4.34</v>
      </c>
      <c r="K638" s="66">
        <v>12.65</v>
      </c>
      <c r="L638" s="59">
        <v>10.44</v>
      </c>
      <c r="M638" s="59">
        <f t="shared" si="144"/>
        <v>14.78</v>
      </c>
      <c r="N638" s="59">
        <f t="shared" si="145"/>
        <v>8.68</v>
      </c>
      <c r="O638" s="59">
        <f t="shared" si="146"/>
        <v>20.88</v>
      </c>
      <c r="P638" s="59">
        <f t="shared" si="147"/>
        <v>29.56</v>
      </c>
      <c r="Q638" s="58">
        <f t="shared" si="138"/>
        <v>7.3921523914922108E-6</v>
      </c>
      <c r="S638" s="59">
        <v>5.26</v>
      </c>
      <c r="T638" s="59">
        <v>12.65</v>
      </c>
      <c r="U638" s="59">
        <v>17.91</v>
      </c>
      <c r="V638" s="59">
        <v>10.52</v>
      </c>
      <c r="W638" s="59">
        <v>25.3</v>
      </c>
      <c r="X638" s="59">
        <v>35.82</v>
      </c>
      <c r="Y638" s="91">
        <f t="shared" si="139"/>
        <v>-6.2600000000000016</v>
      </c>
    </row>
    <row r="639" spans="1:25" s="50" customFormat="1" x14ac:dyDescent="0.25">
      <c r="A639" s="52" t="s">
        <v>2611</v>
      </c>
      <c r="B639" s="3" t="s">
        <v>793</v>
      </c>
      <c r="C639" s="46">
        <v>81360</v>
      </c>
      <c r="D639" s="47" t="s">
        <v>1490</v>
      </c>
      <c r="E639" s="48" t="s">
        <v>485</v>
      </c>
      <c r="F639" s="46" t="s">
        <v>106</v>
      </c>
      <c r="G639" s="59">
        <v>10</v>
      </c>
      <c r="H639" s="59">
        <v>10</v>
      </c>
      <c r="I639" s="66">
        <v>4.25</v>
      </c>
      <c r="J639" s="59">
        <v>3.5</v>
      </c>
      <c r="K639" s="66">
        <v>7.49</v>
      </c>
      <c r="L639" s="59">
        <v>6.18</v>
      </c>
      <c r="M639" s="59">
        <f t="shared" si="144"/>
        <v>9.68</v>
      </c>
      <c r="N639" s="59">
        <f t="shared" si="145"/>
        <v>35</v>
      </c>
      <c r="O639" s="59">
        <f t="shared" si="146"/>
        <v>61.8</v>
      </c>
      <c r="P639" s="59">
        <f t="shared" si="147"/>
        <v>96.8</v>
      </c>
      <c r="Q639" s="58">
        <f t="shared" si="138"/>
        <v>2.4207048426808052E-5</v>
      </c>
      <c r="S639" s="59">
        <v>4.25</v>
      </c>
      <c r="T639" s="59">
        <v>7.49</v>
      </c>
      <c r="U639" s="59">
        <v>11.74</v>
      </c>
      <c r="V639" s="59">
        <v>42.5</v>
      </c>
      <c r="W639" s="59">
        <v>74.900000000000006</v>
      </c>
      <c r="X639" s="59">
        <v>117.4</v>
      </c>
      <c r="Y639" s="91">
        <f t="shared" si="139"/>
        <v>-20.600000000000009</v>
      </c>
    </row>
    <row r="640" spans="1:25" s="50" customFormat="1" x14ac:dyDescent="0.25">
      <c r="A640" s="52" t="s">
        <v>2612</v>
      </c>
      <c r="B640" s="3" t="s">
        <v>794</v>
      </c>
      <c r="C640" s="46">
        <v>81180</v>
      </c>
      <c r="D640" s="47" t="s">
        <v>1490</v>
      </c>
      <c r="E640" s="48" t="s">
        <v>491</v>
      </c>
      <c r="F640" s="46" t="s">
        <v>106</v>
      </c>
      <c r="G640" s="59">
        <v>2</v>
      </c>
      <c r="H640" s="59">
        <v>2</v>
      </c>
      <c r="I640" s="66">
        <v>5.22</v>
      </c>
      <c r="J640" s="59">
        <v>4.3</v>
      </c>
      <c r="K640" s="66">
        <v>6.09</v>
      </c>
      <c r="L640" s="59">
        <v>5.0199999999999996</v>
      </c>
      <c r="M640" s="59">
        <f t="shared" si="144"/>
        <v>9.32</v>
      </c>
      <c r="N640" s="59">
        <f t="shared" si="145"/>
        <v>8.6</v>
      </c>
      <c r="O640" s="59">
        <f t="shared" si="146"/>
        <v>10.039999999999999</v>
      </c>
      <c r="P640" s="59">
        <f t="shared" si="147"/>
        <v>18.64</v>
      </c>
      <c r="Q640" s="58">
        <f t="shared" si="138"/>
        <v>4.6613572590465089E-6</v>
      </c>
      <c r="S640" s="59">
        <v>5.22</v>
      </c>
      <c r="T640" s="59">
        <v>6.09</v>
      </c>
      <c r="U640" s="59">
        <v>11.31</v>
      </c>
      <c r="V640" s="59">
        <v>10.44</v>
      </c>
      <c r="W640" s="59">
        <v>12.18</v>
      </c>
      <c r="X640" s="59">
        <v>22.62</v>
      </c>
      <c r="Y640" s="91">
        <f t="shared" si="139"/>
        <v>-3.9800000000000004</v>
      </c>
    </row>
    <row r="641" spans="1:25" s="50" customFormat="1" x14ac:dyDescent="0.25">
      <c r="A641" s="52" t="s">
        <v>2613</v>
      </c>
      <c r="B641" s="3" t="s">
        <v>795</v>
      </c>
      <c r="C641" s="46">
        <v>80926</v>
      </c>
      <c r="D641" s="47" t="s">
        <v>1490</v>
      </c>
      <c r="E641" s="48" t="s">
        <v>493</v>
      </c>
      <c r="F641" s="46" t="s">
        <v>106</v>
      </c>
      <c r="G641" s="59">
        <v>4</v>
      </c>
      <c r="H641" s="59">
        <v>4</v>
      </c>
      <c r="I641" s="66">
        <v>22.78</v>
      </c>
      <c r="J641" s="59">
        <v>18.8</v>
      </c>
      <c r="K641" s="66">
        <v>83.65</v>
      </c>
      <c r="L641" s="59">
        <v>69.03</v>
      </c>
      <c r="M641" s="59">
        <f t="shared" si="144"/>
        <v>87.83</v>
      </c>
      <c r="N641" s="59">
        <f t="shared" si="145"/>
        <v>75.2</v>
      </c>
      <c r="O641" s="59">
        <f t="shared" si="146"/>
        <v>276.12</v>
      </c>
      <c r="P641" s="59">
        <f t="shared" si="147"/>
        <v>351.32</v>
      </c>
      <c r="Q641" s="58">
        <f t="shared" si="138"/>
        <v>8.7855581129196324E-5</v>
      </c>
      <c r="S641" s="59">
        <v>22.78</v>
      </c>
      <c r="T641" s="59">
        <v>83.65</v>
      </c>
      <c r="U641" s="59">
        <v>106.43</v>
      </c>
      <c r="V641" s="59">
        <v>91.12</v>
      </c>
      <c r="W641" s="59">
        <v>334.6</v>
      </c>
      <c r="X641" s="59">
        <v>425.72</v>
      </c>
      <c r="Y641" s="91">
        <f t="shared" si="139"/>
        <v>-74.400000000000034</v>
      </c>
    </row>
    <row r="642" spans="1:25" s="50" customFormat="1" x14ac:dyDescent="0.25">
      <c r="A642" s="52" t="s">
        <v>2614</v>
      </c>
      <c r="B642" s="3" t="s">
        <v>796</v>
      </c>
      <c r="C642" s="46">
        <v>80910</v>
      </c>
      <c r="D642" s="47" t="s">
        <v>1490</v>
      </c>
      <c r="E642" s="48" t="s">
        <v>729</v>
      </c>
      <c r="F642" s="46" t="s">
        <v>106</v>
      </c>
      <c r="G642" s="59">
        <v>2</v>
      </c>
      <c r="H642" s="59">
        <v>2</v>
      </c>
      <c r="I642" s="66">
        <v>42.95</v>
      </c>
      <c r="J642" s="59">
        <v>35.44</v>
      </c>
      <c r="K642" s="66">
        <v>299.64999999999998</v>
      </c>
      <c r="L642" s="59">
        <v>247.3</v>
      </c>
      <c r="M642" s="59">
        <f t="shared" si="144"/>
        <v>282.74</v>
      </c>
      <c r="N642" s="59">
        <f t="shared" si="145"/>
        <v>70.88</v>
      </c>
      <c r="O642" s="59">
        <f t="shared" si="146"/>
        <v>494.6</v>
      </c>
      <c r="P642" s="59">
        <f t="shared" si="147"/>
        <v>565.48</v>
      </c>
      <c r="Q642" s="58">
        <f t="shared" si="138"/>
        <v>1.4141117504536588E-4</v>
      </c>
      <c r="S642" s="59">
        <v>42.95</v>
      </c>
      <c r="T642" s="59">
        <v>299.64999999999998</v>
      </c>
      <c r="U642" s="59">
        <v>342.6</v>
      </c>
      <c r="V642" s="59">
        <v>85.9</v>
      </c>
      <c r="W642" s="59">
        <v>599.29999999999995</v>
      </c>
      <c r="X642" s="59">
        <v>685.2</v>
      </c>
      <c r="Y642" s="91">
        <f t="shared" si="139"/>
        <v>-119.72000000000003</v>
      </c>
    </row>
    <row r="643" spans="1:25" s="50" customFormat="1" x14ac:dyDescent="0.25">
      <c r="A643" s="52" t="s">
        <v>2615</v>
      </c>
      <c r="B643" s="44" t="s">
        <v>797</v>
      </c>
      <c r="C643" s="62"/>
      <c r="D643" s="62"/>
      <c r="E643" s="87" t="s">
        <v>686</v>
      </c>
      <c r="F643" s="62"/>
      <c r="G643" s="60"/>
      <c r="H643" s="60"/>
      <c r="I643" s="66"/>
      <c r="J643" s="60"/>
      <c r="K643" s="66"/>
      <c r="L643" s="60"/>
      <c r="M643" s="60"/>
      <c r="N643" s="60"/>
      <c r="O643" s="60"/>
      <c r="P643" s="61">
        <f>SUM(P644:P660)</f>
        <v>2764.8399999999997</v>
      </c>
      <c r="Q643" s="57">
        <f t="shared" si="138"/>
        <v>6.9141131996256161E-4</v>
      </c>
      <c r="S643" s="60"/>
      <c r="T643" s="60"/>
      <c r="U643" s="60"/>
      <c r="V643" s="60"/>
      <c r="W643" s="60"/>
      <c r="X643" s="61">
        <v>3351.65</v>
      </c>
      <c r="Y643" s="91">
        <f t="shared" si="139"/>
        <v>-586.8100000000004</v>
      </c>
    </row>
    <row r="644" spans="1:25" s="50" customFormat="1" ht="36" x14ac:dyDescent="0.25">
      <c r="A644" s="52" t="s">
        <v>2616</v>
      </c>
      <c r="B644" s="48" t="s">
        <v>1796</v>
      </c>
      <c r="C644" s="47" t="s">
        <v>1620</v>
      </c>
      <c r="D644" s="47" t="s">
        <v>103</v>
      </c>
      <c r="E644" s="48" t="s">
        <v>1621</v>
      </c>
      <c r="F644" s="47" t="s">
        <v>289</v>
      </c>
      <c r="G644" s="59">
        <v>10.38</v>
      </c>
      <c r="H644" s="59">
        <v>10.38</v>
      </c>
      <c r="I644" s="66">
        <v>10.91</v>
      </c>
      <c r="J644" s="59">
        <v>9</v>
      </c>
      <c r="K644" s="66">
        <v>10.07</v>
      </c>
      <c r="L644" s="59">
        <v>8.31</v>
      </c>
      <c r="M644" s="59">
        <f t="shared" ref="M644:M660" si="148">L644+J644</f>
        <v>17.310000000000002</v>
      </c>
      <c r="N644" s="59">
        <f t="shared" ref="N644:N660" si="149">TRUNC(J644*H644,2)</f>
        <v>93.42</v>
      </c>
      <c r="O644" s="59">
        <f t="shared" ref="O644:O660" si="150">TRUNC(L644*H644,2)</f>
        <v>86.25</v>
      </c>
      <c r="P644" s="59">
        <f t="shared" ref="P644:P660" si="151">TRUNC(((J644*H644)+(L644*H644)),2)</f>
        <v>179.67</v>
      </c>
      <c r="Q644" s="58">
        <f t="shared" si="138"/>
        <v>4.4930582550047547E-5</v>
      </c>
      <c r="S644" s="59">
        <v>10.91</v>
      </c>
      <c r="T644" s="59">
        <v>10.07</v>
      </c>
      <c r="U644" s="59">
        <v>20.98</v>
      </c>
      <c r="V644" s="59">
        <v>113.24</v>
      </c>
      <c r="W644" s="59">
        <v>104.53</v>
      </c>
      <c r="X644" s="59">
        <v>217.77</v>
      </c>
      <c r="Y644" s="91">
        <f t="shared" si="139"/>
        <v>-38.100000000000023</v>
      </c>
    </row>
    <row r="645" spans="1:25" s="50" customFormat="1" ht="36" x14ac:dyDescent="0.25">
      <c r="A645" s="52" t="s">
        <v>2617</v>
      </c>
      <c r="B645" s="48" t="s">
        <v>1797</v>
      </c>
      <c r="C645" s="47" t="s">
        <v>1623</v>
      </c>
      <c r="D645" s="47" t="s">
        <v>103</v>
      </c>
      <c r="E645" s="48" t="s">
        <v>1624</v>
      </c>
      <c r="F645" s="47" t="s">
        <v>289</v>
      </c>
      <c r="G645" s="59">
        <v>22.84</v>
      </c>
      <c r="H645" s="59">
        <v>22.84</v>
      </c>
      <c r="I645" s="66">
        <v>11.85</v>
      </c>
      <c r="J645" s="59">
        <v>9.77</v>
      </c>
      <c r="K645" s="66">
        <v>14.84</v>
      </c>
      <c r="L645" s="59">
        <v>12.24</v>
      </c>
      <c r="M645" s="59">
        <f t="shared" si="148"/>
        <v>22.009999999999998</v>
      </c>
      <c r="N645" s="59">
        <f t="shared" si="149"/>
        <v>223.14</v>
      </c>
      <c r="O645" s="59">
        <f t="shared" si="150"/>
        <v>279.56</v>
      </c>
      <c r="P645" s="59">
        <f t="shared" si="151"/>
        <v>502.7</v>
      </c>
      <c r="Q645" s="58">
        <f t="shared" si="138"/>
        <v>1.2571160376194637E-4</v>
      </c>
      <c r="S645" s="59">
        <v>11.85</v>
      </c>
      <c r="T645" s="59">
        <v>14.84</v>
      </c>
      <c r="U645" s="59">
        <v>26.69</v>
      </c>
      <c r="V645" s="59">
        <v>270.64999999999998</v>
      </c>
      <c r="W645" s="59">
        <v>338.94</v>
      </c>
      <c r="X645" s="59">
        <v>609.59</v>
      </c>
      <c r="Y645" s="91">
        <f t="shared" si="139"/>
        <v>-106.89000000000004</v>
      </c>
    </row>
    <row r="646" spans="1:25" s="50" customFormat="1" ht="36" x14ac:dyDescent="0.25">
      <c r="A646" s="52" t="s">
        <v>2618</v>
      </c>
      <c r="B646" s="48" t="s">
        <v>1798</v>
      </c>
      <c r="C646" s="47" t="s">
        <v>1626</v>
      </c>
      <c r="D646" s="47" t="s">
        <v>103</v>
      </c>
      <c r="E646" s="48" t="s">
        <v>1627</v>
      </c>
      <c r="F646" s="47" t="s">
        <v>289</v>
      </c>
      <c r="G646" s="59">
        <v>17.07</v>
      </c>
      <c r="H646" s="59">
        <v>17.07</v>
      </c>
      <c r="I646" s="66">
        <v>16.55</v>
      </c>
      <c r="J646" s="59">
        <v>13.65</v>
      </c>
      <c r="K646" s="66">
        <v>20.62</v>
      </c>
      <c r="L646" s="59">
        <v>17.010000000000002</v>
      </c>
      <c r="M646" s="59">
        <f t="shared" si="148"/>
        <v>30.660000000000004</v>
      </c>
      <c r="N646" s="59">
        <f t="shared" si="149"/>
        <v>233</v>
      </c>
      <c r="O646" s="59">
        <f t="shared" si="150"/>
        <v>290.36</v>
      </c>
      <c r="P646" s="59">
        <f t="shared" si="151"/>
        <v>523.36</v>
      </c>
      <c r="Q646" s="58">
        <f t="shared" ref="Q646:Q709" si="152">P646/$O$998</f>
        <v>1.3087810810593245E-4</v>
      </c>
      <c r="S646" s="59">
        <v>16.55</v>
      </c>
      <c r="T646" s="59">
        <v>20.62</v>
      </c>
      <c r="U646" s="59">
        <v>37.17</v>
      </c>
      <c r="V646" s="59">
        <v>282.5</v>
      </c>
      <c r="W646" s="59">
        <v>351.99</v>
      </c>
      <c r="X646" s="59">
        <v>634.49</v>
      </c>
      <c r="Y646" s="91">
        <f t="shared" si="139"/>
        <v>-111.13</v>
      </c>
    </row>
    <row r="647" spans="1:25" s="50" customFormat="1" ht="36" x14ac:dyDescent="0.25">
      <c r="A647" s="52" t="s">
        <v>2619</v>
      </c>
      <c r="B647" s="48" t="s">
        <v>1799</v>
      </c>
      <c r="C647" s="47" t="s">
        <v>1629</v>
      </c>
      <c r="D647" s="47" t="s">
        <v>103</v>
      </c>
      <c r="E647" s="48" t="s">
        <v>1630</v>
      </c>
      <c r="F647" s="47" t="s">
        <v>133</v>
      </c>
      <c r="G647" s="59">
        <v>2</v>
      </c>
      <c r="H647" s="59">
        <v>2</v>
      </c>
      <c r="I647" s="66">
        <v>6.3</v>
      </c>
      <c r="J647" s="59">
        <v>5.19</v>
      </c>
      <c r="K647" s="66">
        <v>8.26</v>
      </c>
      <c r="L647" s="59">
        <v>6.81</v>
      </c>
      <c r="M647" s="59">
        <f t="shared" si="148"/>
        <v>12</v>
      </c>
      <c r="N647" s="59">
        <f t="shared" si="149"/>
        <v>10.38</v>
      </c>
      <c r="O647" s="59">
        <f t="shared" si="150"/>
        <v>13.62</v>
      </c>
      <c r="P647" s="59">
        <f t="shared" si="151"/>
        <v>24</v>
      </c>
      <c r="Q647" s="58">
        <f t="shared" si="152"/>
        <v>6.0017475438367066E-6</v>
      </c>
      <c r="S647" s="59">
        <v>6.3</v>
      </c>
      <c r="T647" s="59">
        <v>8.26</v>
      </c>
      <c r="U647" s="59">
        <v>14.56</v>
      </c>
      <c r="V647" s="59">
        <v>12.6</v>
      </c>
      <c r="W647" s="59">
        <v>16.52</v>
      </c>
      <c r="X647" s="59">
        <v>29.12</v>
      </c>
      <c r="Y647" s="91">
        <f t="shared" ref="Y647:Y710" si="153">P647-X647</f>
        <v>-5.120000000000001</v>
      </c>
    </row>
    <row r="648" spans="1:25" s="50" customFormat="1" ht="36" x14ac:dyDescent="0.25">
      <c r="A648" s="52" t="s">
        <v>2620</v>
      </c>
      <c r="B648" s="48" t="s">
        <v>1800</v>
      </c>
      <c r="C648" s="47" t="s">
        <v>1801</v>
      </c>
      <c r="D648" s="47" t="s">
        <v>103</v>
      </c>
      <c r="E648" s="48" t="s">
        <v>1802</v>
      </c>
      <c r="F648" s="47" t="s">
        <v>133</v>
      </c>
      <c r="G648" s="59">
        <v>8</v>
      </c>
      <c r="H648" s="59">
        <v>8</v>
      </c>
      <c r="I648" s="66">
        <v>9.5500000000000007</v>
      </c>
      <c r="J648" s="59">
        <v>7.88</v>
      </c>
      <c r="K648" s="66">
        <v>42.01</v>
      </c>
      <c r="L648" s="59">
        <v>34.67</v>
      </c>
      <c r="M648" s="59">
        <f t="shared" si="148"/>
        <v>42.550000000000004</v>
      </c>
      <c r="N648" s="59">
        <f t="shared" si="149"/>
        <v>63.04</v>
      </c>
      <c r="O648" s="59">
        <f t="shared" si="150"/>
        <v>277.36</v>
      </c>
      <c r="P648" s="59">
        <f t="shared" si="151"/>
        <v>340.4</v>
      </c>
      <c r="Q648" s="58">
        <f t="shared" si="152"/>
        <v>8.5124785996750616E-5</v>
      </c>
      <c r="S648" s="59">
        <v>9.5500000000000007</v>
      </c>
      <c r="T648" s="59">
        <v>42.01</v>
      </c>
      <c r="U648" s="59">
        <v>51.56</v>
      </c>
      <c r="V648" s="59">
        <v>76.400000000000006</v>
      </c>
      <c r="W648" s="59">
        <v>336.08</v>
      </c>
      <c r="X648" s="59">
        <v>412.48</v>
      </c>
      <c r="Y648" s="91">
        <f t="shared" si="153"/>
        <v>-72.080000000000041</v>
      </c>
    </row>
    <row r="649" spans="1:25" s="50" customFormat="1" x14ac:dyDescent="0.25">
      <c r="A649" s="52" t="s">
        <v>2621</v>
      </c>
      <c r="B649" s="3" t="s">
        <v>798</v>
      </c>
      <c r="C649" s="46">
        <v>81973</v>
      </c>
      <c r="D649" s="47" t="s">
        <v>1490</v>
      </c>
      <c r="E649" s="48" t="s">
        <v>732</v>
      </c>
      <c r="F649" s="46" t="s">
        <v>106</v>
      </c>
      <c r="G649" s="59">
        <v>4</v>
      </c>
      <c r="H649" s="59">
        <v>4</v>
      </c>
      <c r="I649" s="66">
        <v>17.170000000000002</v>
      </c>
      <c r="J649" s="59">
        <v>14.17</v>
      </c>
      <c r="K649" s="66">
        <v>14.67</v>
      </c>
      <c r="L649" s="59">
        <v>12.1</v>
      </c>
      <c r="M649" s="59">
        <f t="shared" si="148"/>
        <v>26.27</v>
      </c>
      <c r="N649" s="59">
        <f t="shared" si="149"/>
        <v>56.68</v>
      </c>
      <c r="O649" s="59">
        <f t="shared" si="150"/>
        <v>48.4</v>
      </c>
      <c r="P649" s="59">
        <f t="shared" si="151"/>
        <v>105.08</v>
      </c>
      <c r="Q649" s="58">
        <f t="shared" si="152"/>
        <v>2.6277651329431717E-5</v>
      </c>
      <c r="S649" s="59">
        <v>17.170000000000002</v>
      </c>
      <c r="T649" s="59">
        <v>14.67</v>
      </c>
      <c r="U649" s="59">
        <v>31.84</v>
      </c>
      <c r="V649" s="59">
        <v>68.680000000000007</v>
      </c>
      <c r="W649" s="59">
        <v>58.68</v>
      </c>
      <c r="X649" s="59">
        <v>127.36</v>
      </c>
      <c r="Y649" s="91">
        <f t="shared" si="153"/>
        <v>-22.28</v>
      </c>
    </row>
    <row r="650" spans="1:25" s="50" customFormat="1" ht="36" x14ac:dyDescent="0.25">
      <c r="A650" s="52" t="s">
        <v>2622</v>
      </c>
      <c r="B650" s="48" t="s">
        <v>1803</v>
      </c>
      <c r="C650" s="47" t="s">
        <v>1636</v>
      </c>
      <c r="D650" s="47" t="s">
        <v>103</v>
      </c>
      <c r="E650" s="48" t="s">
        <v>1637</v>
      </c>
      <c r="F650" s="47" t="s">
        <v>133</v>
      </c>
      <c r="G650" s="59">
        <v>4</v>
      </c>
      <c r="H650" s="59">
        <v>4</v>
      </c>
      <c r="I650" s="66">
        <v>6.84</v>
      </c>
      <c r="J650" s="59">
        <v>5.64</v>
      </c>
      <c r="K650" s="66">
        <v>17.43</v>
      </c>
      <c r="L650" s="59">
        <v>14.38</v>
      </c>
      <c r="M650" s="59">
        <f t="shared" si="148"/>
        <v>20.02</v>
      </c>
      <c r="N650" s="59">
        <f t="shared" si="149"/>
        <v>22.56</v>
      </c>
      <c r="O650" s="59">
        <f t="shared" si="150"/>
        <v>57.52</v>
      </c>
      <c r="P650" s="59">
        <f t="shared" si="151"/>
        <v>80.08</v>
      </c>
      <c r="Q650" s="58">
        <f t="shared" si="152"/>
        <v>2.0025830971268479E-5</v>
      </c>
      <c r="S650" s="59">
        <v>6.84</v>
      </c>
      <c r="T650" s="59">
        <v>17.43</v>
      </c>
      <c r="U650" s="59">
        <v>24.27</v>
      </c>
      <c r="V650" s="59">
        <v>27.36</v>
      </c>
      <c r="W650" s="59">
        <v>69.72</v>
      </c>
      <c r="X650" s="59">
        <v>97.08</v>
      </c>
      <c r="Y650" s="91">
        <f t="shared" si="153"/>
        <v>-17</v>
      </c>
    </row>
    <row r="651" spans="1:25" s="50" customFormat="1" ht="36" x14ac:dyDescent="0.25">
      <c r="A651" s="52" t="s">
        <v>2623</v>
      </c>
      <c r="B651" s="48" t="s">
        <v>1804</v>
      </c>
      <c r="C651" s="47" t="s">
        <v>1646</v>
      </c>
      <c r="D651" s="47" t="s">
        <v>103</v>
      </c>
      <c r="E651" s="48" t="s">
        <v>1647</v>
      </c>
      <c r="F651" s="47" t="s">
        <v>133</v>
      </c>
      <c r="G651" s="59">
        <v>2</v>
      </c>
      <c r="H651" s="59">
        <v>2</v>
      </c>
      <c r="I651" s="66">
        <v>4.72</v>
      </c>
      <c r="J651" s="59">
        <v>3.89</v>
      </c>
      <c r="K651" s="66">
        <v>5.47</v>
      </c>
      <c r="L651" s="59">
        <v>4.51</v>
      </c>
      <c r="M651" s="59">
        <f t="shared" si="148"/>
        <v>8.4</v>
      </c>
      <c r="N651" s="59">
        <f t="shared" si="149"/>
        <v>7.78</v>
      </c>
      <c r="O651" s="59">
        <f t="shared" si="150"/>
        <v>9.02</v>
      </c>
      <c r="P651" s="59">
        <f t="shared" si="151"/>
        <v>16.8</v>
      </c>
      <c r="Q651" s="58">
        <f t="shared" si="152"/>
        <v>4.2012232806856955E-6</v>
      </c>
      <c r="S651" s="59">
        <v>4.72</v>
      </c>
      <c r="T651" s="59">
        <v>5.47</v>
      </c>
      <c r="U651" s="59">
        <v>10.19</v>
      </c>
      <c r="V651" s="59">
        <v>9.44</v>
      </c>
      <c r="W651" s="59">
        <v>10.94</v>
      </c>
      <c r="X651" s="59">
        <v>20.38</v>
      </c>
      <c r="Y651" s="91">
        <f t="shared" si="153"/>
        <v>-3.5799999999999983</v>
      </c>
    </row>
    <row r="652" spans="1:25" s="50" customFormat="1" ht="36" x14ac:dyDescent="0.25">
      <c r="A652" s="52" t="s">
        <v>2624</v>
      </c>
      <c r="B652" s="48" t="s">
        <v>1805</v>
      </c>
      <c r="C652" s="47" t="s">
        <v>1639</v>
      </c>
      <c r="D652" s="47" t="s">
        <v>103</v>
      </c>
      <c r="E652" s="48" t="s">
        <v>1640</v>
      </c>
      <c r="F652" s="47" t="s">
        <v>133</v>
      </c>
      <c r="G652" s="59">
        <v>4</v>
      </c>
      <c r="H652" s="59">
        <v>4</v>
      </c>
      <c r="I652" s="66">
        <v>5.13</v>
      </c>
      <c r="J652" s="59">
        <v>4.2300000000000004</v>
      </c>
      <c r="K652" s="66">
        <v>9.82</v>
      </c>
      <c r="L652" s="59">
        <v>8.1</v>
      </c>
      <c r="M652" s="59">
        <f t="shared" si="148"/>
        <v>12.33</v>
      </c>
      <c r="N652" s="59">
        <f t="shared" si="149"/>
        <v>16.920000000000002</v>
      </c>
      <c r="O652" s="59">
        <f t="shared" si="150"/>
        <v>32.4</v>
      </c>
      <c r="P652" s="59">
        <f t="shared" si="151"/>
        <v>49.32</v>
      </c>
      <c r="Q652" s="58">
        <f t="shared" si="152"/>
        <v>1.2333591202584433E-5</v>
      </c>
      <c r="S652" s="59">
        <v>5.13</v>
      </c>
      <c r="T652" s="59">
        <v>9.82</v>
      </c>
      <c r="U652" s="59">
        <v>14.95</v>
      </c>
      <c r="V652" s="59">
        <v>20.52</v>
      </c>
      <c r="W652" s="59">
        <v>39.28</v>
      </c>
      <c r="X652" s="59">
        <v>59.8</v>
      </c>
      <c r="Y652" s="91">
        <f t="shared" si="153"/>
        <v>-10.479999999999997</v>
      </c>
    </row>
    <row r="653" spans="1:25" s="50" customFormat="1" ht="36" x14ac:dyDescent="0.25">
      <c r="A653" s="52" t="s">
        <v>2625</v>
      </c>
      <c r="B653" s="48" t="s">
        <v>1806</v>
      </c>
      <c r="C653" s="47" t="s">
        <v>1642</v>
      </c>
      <c r="D653" s="47" t="s">
        <v>103</v>
      </c>
      <c r="E653" s="48" t="s">
        <v>1643</v>
      </c>
      <c r="F653" s="47" t="s">
        <v>133</v>
      </c>
      <c r="G653" s="59">
        <v>10</v>
      </c>
      <c r="H653" s="59">
        <v>10</v>
      </c>
      <c r="I653" s="66">
        <v>7.16</v>
      </c>
      <c r="J653" s="59">
        <v>5.9</v>
      </c>
      <c r="K653" s="66">
        <v>20.49</v>
      </c>
      <c r="L653" s="59">
        <v>16.91</v>
      </c>
      <c r="M653" s="59">
        <f t="shared" si="148"/>
        <v>22.810000000000002</v>
      </c>
      <c r="N653" s="59">
        <f t="shared" si="149"/>
        <v>59</v>
      </c>
      <c r="O653" s="59">
        <f t="shared" si="150"/>
        <v>169.1</v>
      </c>
      <c r="P653" s="59">
        <f t="shared" si="151"/>
        <v>228.1</v>
      </c>
      <c r="Q653" s="58">
        <f t="shared" si="152"/>
        <v>5.7041608947881369E-5</v>
      </c>
      <c r="S653" s="59">
        <v>7.16</v>
      </c>
      <c r="T653" s="59">
        <v>20.49</v>
      </c>
      <c r="U653" s="59">
        <v>27.65</v>
      </c>
      <c r="V653" s="59">
        <v>71.599999999999994</v>
      </c>
      <c r="W653" s="59">
        <v>204.9</v>
      </c>
      <c r="X653" s="59">
        <v>276.5</v>
      </c>
      <c r="Y653" s="91">
        <f t="shared" si="153"/>
        <v>-48.400000000000006</v>
      </c>
    </row>
    <row r="654" spans="1:25" s="50" customFormat="1" ht="24" x14ac:dyDescent="0.25">
      <c r="A654" s="52" t="s">
        <v>2626</v>
      </c>
      <c r="B654" s="3" t="s">
        <v>799</v>
      </c>
      <c r="C654" s="46" t="s">
        <v>509</v>
      </c>
      <c r="D654" s="46" t="s">
        <v>70</v>
      </c>
      <c r="E654" s="48" t="s">
        <v>1644</v>
      </c>
      <c r="F654" s="46" t="s">
        <v>133</v>
      </c>
      <c r="G654" s="59">
        <v>8</v>
      </c>
      <c r="H654" s="59">
        <v>8</v>
      </c>
      <c r="I654" s="66">
        <v>12.29</v>
      </c>
      <c r="J654" s="59">
        <v>10.14</v>
      </c>
      <c r="K654" s="66">
        <v>9.77</v>
      </c>
      <c r="L654" s="59">
        <v>8.06</v>
      </c>
      <c r="M654" s="59">
        <f t="shared" si="148"/>
        <v>18.200000000000003</v>
      </c>
      <c r="N654" s="59">
        <f t="shared" si="149"/>
        <v>81.12</v>
      </c>
      <c r="O654" s="59">
        <f t="shared" si="150"/>
        <v>64.48</v>
      </c>
      <c r="P654" s="59">
        <f t="shared" si="151"/>
        <v>145.6</v>
      </c>
      <c r="Q654" s="58">
        <f t="shared" si="152"/>
        <v>3.6410601765942685E-5</v>
      </c>
      <c r="S654" s="59">
        <v>12.29</v>
      </c>
      <c r="T654" s="59">
        <v>9.77</v>
      </c>
      <c r="U654" s="59">
        <v>22.06</v>
      </c>
      <c r="V654" s="59">
        <v>98.32</v>
      </c>
      <c r="W654" s="59">
        <v>78.16</v>
      </c>
      <c r="X654" s="59">
        <v>176.48</v>
      </c>
      <c r="Y654" s="91">
        <f t="shared" si="153"/>
        <v>-30.879999999999995</v>
      </c>
    </row>
    <row r="655" spans="1:25" s="50" customFormat="1" ht="36" x14ac:dyDescent="0.25">
      <c r="A655" s="52" t="s">
        <v>2627</v>
      </c>
      <c r="B655" s="48" t="s">
        <v>1807</v>
      </c>
      <c r="C655" s="47" t="s">
        <v>1649</v>
      </c>
      <c r="D655" s="47" t="s">
        <v>103</v>
      </c>
      <c r="E655" s="48" t="s">
        <v>1650</v>
      </c>
      <c r="F655" s="47" t="s">
        <v>133</v>
      </c>
      <c r="G655" s="59">
        <v>8</v>
      </c>
      <c r="H655" s="59">
        <v>8</v>
      </c>
      <c r="I655" s="66">
        <v>4.72</v>
      </c>
      <c r="J655" s="59">
        <v>3.89</v>
      </c>
      <c r="K655" s="66">
        <v>8.17</v>
      </c>
      <c r="L655" s="59">
        <v>6.74</v>
      </c>
      <c r="M655" s="59">
        <f t="shared" si="148"/>
        <v>10.63</v>
      </c>
      <c r="N655" s="59">
        <f t="shared" si="149"/>
        <v>31.12</v>
      </c>
      <c r="O655" s="59">
        <f t="shared" si="150"/>
        <v>53.92</v>
      </c>
      <c r="P655" s="59">
        <f t="shared" si="151"/>
        <v>85.04</v>
      </c>
      <c r="Q655" s="58">
        <f t="shared" si="152"/>
        <v>2.1266192130328068E-5</v>
      </c>
      <c r="S655" s="59">
        <v>4.72</v>
      </c>
      <c r="T655" s="59">
        <v>8.17</v>
      </c>
      <c r="U655" s="59">
        <v>12.89</v>
      </c>
      <c r="V655" s="59">
        <v>37.76</v>
      </c>
      <c r="W655" s="59">
        <v>65.36</v>
      </c>
      <c r="X655" s="59">
        <v>103.12</v>
      </c>
      <c r="Y655" s="91">
        <f t="shared" si="153"/>
        <v>-18.079999999999998</v>
      </c>
    </row>
    <row r="656" spans="1:25" s="50" customFormat="1" ht="24" x14ac:dyDescent="0.25">
      <c r="A656" s="52" t="s">
        <v>2628</v>
      </c>
      <c r="B656" s="3" t="s">
        <v>800</v>
      </c>
      <c r="C656" s="46" t="s">
        <v>511</v>
      </c>
      <c r="D656" s="46" t="s">
        <v>70</v>
      </c>
      <c r="E656" s="48" t="s">
        <v>1651</v>
      </c>
      <c r="F656" s="46" t="s">
        <v>133</v>
      </c>
      <c r="G656" s="59">
        <v>7</v>
      </c>
      <c r="H656" s="59">
        <v>7</v>
      </c>
      <c r="I656" s="66">
        <v>12.29</v>
      </c>
      <c r="J656" s="59">
        <v>10.14</v>
      </c>
      <c r="K656" s="66">
        <v>19.91</v>
      </c>
      <c r="L656" s="59">
        <v>16.43</v>
      </c>
      <c r="M656" s="59">
        <f t="shared" si="148"/>
        <v>26.57</v>
      </c>
      <c r="N656" s="59">
        <f t="shared" si="149"/>
        <v>70.98</v>
      </c>
      <c r="O656" s="59">
        <f t="shared" si="150"/>
        <v>115.01</v>
      </c>
      <c r="P656" s="59">
        <f t="shared" si="151"/>
        <v>185.99</v>
      </c>
      <c r="Q656" s="58">
        <f t="shared" si="152"/>
        <v>4.6511042736591219E-5</v>
      </c>
      <c r="S656" s="59">
        <v>12.29</v>
      </c>
      <c r="T656" s="59">
        <v>19.91</v>
      </c>
      <c r="U656" s="59">
        <v>32.200000000000003</v>
      </c>
      <c r="V656" s="59">
        <v>86.03</v>
      </c>
      <c r="W656" s="59">
        <v>139.37</v>
      </c>
      <c r="X656" s="59">
        <v>225.4</v>
      </c>
      <c r="Y656" s="91">
        <f t="shared" si="153"/>
        <v>-39.409999999999997</v>
      </c>
    </row>
    <row r="657" spans="1:25" s="50" customFormat="1" x14ac:dyDescent="0.25">
      <c r="A657" s="52" t="s">
        <v>2629</v>
      </c>
      <c r="B657" s="3" t="s">
        <v>801</v>
      </c>
      <c r="C657" s="46">
        <v>81702</v>
      </c>
      <c r="D657" s="47" t="s">
        <v>1490</v>
      </c>
      <c r="E657" s="48" t="s">
        <v>736</v>
      </c>
      <c r="F657" s="46" t="s">
        <v>106</v>
      </c>
      <c r="G657" s="59">
        <v>2</v>
      </c>
      <c r="H657" s="59">
        <v>2</v>
      </c>
      <c r="I657" s="66">
        <v>12.31</v>
      </c>
      <c r="J657" s="59">
        <v>10.15</v>
      </c>
      <c r="K657" s="66">
        <v>30.93</v>
      </c>
      <c r="L657" s="59">
        <v>25.52</v>
      </c>
      <c r="M657" s="59">
        <f t="shared" si="148"/>
        <v>35.67</v>
      </c>
      <c r="N657" s="59">
        <f t="shared" si="149"/>
        <v>20.3</v>
      </c>
      <c r="O657" s="59">
        <f t="shared" si="150"/>
        <v>51.04</v>
      </c>
      <c r="P657" s="59">
        <f t="shared" si="151"/>
        <v>71.34</v>
      </c>
      <c r="Q657" s="58">
        <f t="shared" si="152"/>
        <v>1.7840194574054614E-5</v>
      </c>
      <c r="S657" s="59">
        <v>12.31</v>
      </c>
      <c r="T657" s="59">
        <v>30.93</v>
      </c>
      <c r="U657" s="59">
        <v>43.24</v>
      </c>
      <c r="V657" s="59">
        <v>24.62</v>
      </c>
      <c r="W657" s="59">
        <v>61.86</v>
      </c>
      <c r="X657" s="59">
        <v>86.48</v>
      </c>
      <c r="Y657" s="91">
        <f t="shared" si="153"/>
        <v>-15.14</v>
      </c>
    </row>
    <row r="658" spans="1:25" s="50" customFormat="1" x14ac:dyDescent="0.25">
      <c r="A658" s="52" t="s">
        <v>2630</v>
      </c>
      <c r="B658" s="3" t="s">
        <v>802</v>
      </c>
      <c r="C658" s="46">
        <v>81885</v>
      </c>
      <c r="D658" s="47" t="s">
        <v>1490</v>
      </c>
      <c r="E658" s="48" t="s">
        <v>738</v>
      </c>
      <c r="F658" s="46" t="s">
        <v>106</v>
      </c>
      <c r="G658" s="59">
        <v>4</v>
      </c>
      <c r="H658" s="59">
        <v>4</v>
      </c>
      <c r="I658" s="66">
        <v>2.61</v>
      </c>
      <c r="J658" s="59">
        <v>2.15</v>
      </c>
      <c r="K658" s="66">
        <v>9.76</v>
      </c>
      <c r="L658" s="59">
        <v>8.0500000000000007</v>
      </c>
      <c r="M658" s="59">
        <f t="shared" si="148"/>
        <v>10.200000000000001</v>
      </c>
      <c r="N658" s="59">
        <f t="shared" si="149"/>
        <v>8.6</v>
      </c>
      <c r="O658" s="59">
        <f t="shared" si="150"/>
        <v>32.200000000000003</v>
      </c>
      <c r="P658" s="59">
        <f t="shared" si="151"/>
        <v>40.799999999999997</v>
      </c>
      <c r="Q658" s="58">
        <f t="shared" si="152"/>
        <v>1.0202970824522401E-5</v>
      </c>
      <c r="S658" s="59">
        <v>2.61</v>
      </c>
      <c r="T658" s="59">
        <v>9.76</v>
      </c>
      <c r="U658" s="59">
        <v>12.37</v>
      </c>
      <c r="V658" s="59">
        <v>10.44</v>
      </c>
      <c r="W658" s="59">
        <v>39.04</v>
      </c>
      <c r="X658" s="59">
        <v>49.48</v>
      </c>
      <c r="Y658" s="91">
        <f t="shared" si="153"/>
        <v>-8.68</v>
      </c>
    </row>
    <row r="659" spans="1:25" s="50" customFormat="1" x14ac:dyDescent="0.25">
      <c r="A659" s="52" t="s">
        <v>2631</v>
      </c>
      <c r="B659" s="3" t="s">
        <v>803</v>
      </c>
      <c r="C659" s="46" t="s">
        <v>516</v>
      </c>
      <c r="D659" s="46" t="s">
        <v>70</v>
      </c>
      <c r="E659" s="48" t="s">
        <v>517</v>
      </c>
      <c r="F659" s="46" t="s">
        <v>133</v>
      </c>
      <c r="G659" s="59">
        <v>4</v>
      </c>
      <c r="H659" s="59">
        <v>4</v>
      </c>
      <c r="I659" s="66">
        <v>0.71</v>
      </c>
      <c r="J659" s="59">
        <v>0.57999999999999996</v>
      </c>
      <c r="K659" s="66">
        <v>8.81</v>
      </c>
      <c r="L659" s="59">
        <v>7.27</v>
      </c>
      <c r="M659" s="59">
        <f t="shared" si="148"/>
        <v>7.85</v>
      </c>
      <c r="N659" s="59">
        <f t="shared" si="149"/>
        <v>2.3199999999999998</v>
      </c>
      <c r="O659" s="59">
        <f t="shared" si="150"/>
        <v>29.08</v>
      </c>
      <c r="P659" s="59">
        <f t="shared" si="151"/>
        <v>31.4</v>
      </c>
      <c r="Q659" s="58">
        <f t="shared" si="152"/>
        <v>7.8522863698530242E-6</v>
      </c>
      <c r="S659" s="59">
        <v>0.71</v>
      </c>
      <c r="T659" s="59">
        <v>8.81</v>
      </c>
      <c r="U659" s="59">
        <v>9.52</v>
      </c>
      <c r="V659" s="59">
        <v>2.84</v>
      </c>
      <c r="W659" s="59">
        <v>35.24</v>
      </c>
      <c r="X659" s="59">
        <v>38.08</v>
      </c>
      <c r="Y659" s="91">
        <f t="shared" si="153"/>
        <v>-6.68</v>
      </c>
    </row>
    <row r="660" spans="1:25" s="50" customFormat="1" x14ac:dyDescent="0.25">
      <c r="A660" s="52" t="s">
        <v>2632</v>
      </c>
      <c r="B660" s="3" t="s">
        <v>804</v>
      </c>
      <c r="C660" s="46">
        <v>81663</v>
      </c>
      <c r="D660" s="47" t="s">
        <v>1490</v>
      </c>
      <c r="E660" s="48" t="s">
        <v>689</v>
      </c>
      <c r="F660" s="46" t="s">
        <v>106</v>
      </c>
      <c r="G660" s="59">
        <v>4</v>
      </c>
      <c r="H660" s="59">
        <v>4</v>
      </c>
      <c r="I660" s="66">
        <v>8.2100000000000009</v>
      </c>
      <c r="J660" s="59">
        <v>6.77</v>
      </c>
      <c r="K660" s="66">
        <v>38.799999999999997</v>
      </c>
      <c r="L660" s="59">
        <v>32.020000000000003</v>
      </c>
      <c r="M660" s="59">
        <f t="shared" si="148"/>
        <v>38.790000000000006</v>
      </c>
      <c r="N660" s="59">
        <f t="shared" si="149"/>
        <v>27.08</v>
      </c>
      <c r="O660" s="59">
        <f t="shared" si="150"/>
        <v>128.08000000000001</v>
      </c>
      <c r="P660" s="59">
        <f t="shared" si="151"/>
        <v>155.16</v>
      </c>
      <c r="Q660" s="58">
        <f t="shared" si="152"/>
        <v>3.880129787090431E-5</v>
      </c>
      <c r="S660" s="59">
        <v>8.2100000000000009</v>
      </c>
      <c r="T660" s="59">
        <v>38.799999999999997</v>
      </c>
      <c r="U660" s="59">
        <v>47.01</v>
      </c>
      <c r="V660" s="59">
        <v>32.840000000000003</v>
      </c>
      <c r="W660" s="59">
        <v>155.19999999999999</v>
      </c>
      <c r="X660" s="59">
        <v>188.04</v>
      </c>
      <c r="Y660" s="91">
        <f t="shared" si="153"/>
        <v>-32.879999999999995</v>
      </c>
    </row>
    <row r="661" spans="1:25" s="50" customFormat="1" x14ac:dyDescent="0.25">
      <c r="A661" s="52" t="s">
        <v>2633</v>
      </c>
      <c r="B661" s="44" t="s">
        <v>805</v>
      </c>
      <c r="C661" s="62"/>
      <c r="D661" s="62"/>
      <c r="E661" s="87" t="s">
        <v>691</v>
      </c>
      <c r="F661" s="62"/>
      <c r="G661" s="60"/>
      <c r="H661" s="60"/>
      <c r="I661" s="66"/>
      <c r="J661" s="60"/>
      <c r="K661" s="66"/>
      <c r="L661" s="60"/>
      <c r="M661" s="60"/>
      <c r="N661" s="60"/>
      <c r="O661" s="60"/>
      <c r="P661" s="61">
        <f>SUM(P662:P678)</f>
        <v>14212.619999999999</v>
      </c>
      <c r="Q661" s="57">
        <f t="shared" si="152"/>
        <v>3.5541898823535189E-3</v>
      </c>
      <c r="S661" s="60"/>
      <c r="T661" s="60"/>
      <c r="U661" s="60"/>
      <c r="V661" s="60"/>
      <c r="W661" s="60"/>
      <c r="X661" s="61">
        <v>17222.5</v>
      </c>
      <c r="Y661" s="91">
        <f t="shared" si="153"/>
        <v>-3009.880000000001</v>
      </c>
    </row>
    <row r="662" spans="1:25" s="50" customFormat="1" x14ac:dyDescent="0.25">
      <c r="A662" s="52" t="s">
        <v>2634</v>
      </c>
      <c r="B662" s="3" t="s">
        <v>806</v>
      </c>
      <c r="C662" s="46">
        <v>80532</v>
      </c>
      <c r="D662" s="47" t="s">
        <v>1490</v>
      </c>
      <c r="E662" s="48" t="s">
        <v>743</v>
      </c>
      <c r="F662" s="46" t="s">
        <v>106</v>
      </c>
      <c r="G662" s="59">
        <v>10</v>
      </c>
      <c r="H662" s="59">
        <v>10</v>
      </c>
      <c r="I662" s="66">
        <v>13.07</v>
      </c>
      <c r="J662" s="59">
        <v>10.78</v>
      </c>
      <c r="K662" s="66">
        <v>37.53</v>
      </c>
      <c r="L662" s="59">
        <v>30.97</v>
      </c>
      <c r="M662" s="59">
        <f t="shared" ref="M662:M678" si="154">L662+J662</f>
        <v>41.75</v>
      </c>
      <c r="N662" s="59">
        <f t="shared" ref="N662:N678" si="155">TRUNC(J662*H662,2)</f>
        <v>107.8</v>
      </c>
      <c r="O662" s="59">
        <f t="shared" ref="O662:O678" si="156">TRUNC(L662*H662,2)</f>
        <v>309.7</v>
      </c>
      <c r="P662" s="59">
        <f t="shared" ref="P662:P678" si="157">TRUNC(((J662*H662)+(L662*H662)),2)</f>
        <v>417.5</v>
      </c>
      <c r="Q662" s="58">
        <f t="shared" si="152"/>
        <v>1.0440539998132606E-4</v>
      </c>
      <c r="S662" s="59">
        <v>13.07</v>
      </c>
      <c r="T662" s="59">
        <v>37.53</v>
      </c>
      <c r="U662" s="59">
        <v>50.6</v>
      </c>
      <c r="V662" s="59">
        <v>130.69999999999999</v>
      </c>
      <c r="W662" s="59">
        <v>375.3</v>
      </c>
      <c r="X662" s="59">
        <v>506</v>
      </c>
      <c r="Y662" s="91">
        <f t="shared" si="153"/>
        <v>-88.5</v>
      </c>
    </row>
    <row r="663" spans="1:25" s="50" customFormat="1" ht="24" x14ac:dyDescent="0.25">
      <c r="A663" s="52" t="s">
        <v>2635</v>
      </c>
      <c r="B663" s="3" t="s">
        <v>807</v>
      </c>
      <c r="C663" s="46" t="s">
        <v>528</v>
      </c>
      <c r="D663" s="46" t="s">
        <v>70</v>
      </c>
      <c r="E663" s="48" t="s">
        <v>1656</v>
      </c>
      <c r="F663" s="46" t="s">
        <v>133</v>
      </c>
      <c r="G663" s="59">
        <v>6</v>
      </c>
      <c r="H663" s="59">
        <v>6</v>
      </c>
      <c r="I663" s="66">
        <v>3.99</v>
      </c>
      <c r="J663" s="59">
        <v>3.29</v>
      </c>
      <c r="K663" s="66">
        <v>96.18</v>
      </c>
      <c r="L663" s="59">
        <v>79.37</v>
      </c>
      <c r="M663" s="59">
        <f t="shared" si="154"/>
        <v>82.660000000000011</v>
      </c>
      <c r="N663" s="59">
        <f t="shared" si="155"/>
        <v>19.739999999999998</v>
      </c>
      <c r="O663" s="59">
        <f t="shared" si="156"/>
        <v>476.22</v>
      </c>
      <c r="P663" s="59">
        <f t="shared" si="157"/>
        <v>495.96</v>
      </c>
      <c r="Q663" s="58">
        <f t="shared" si="152"/>
        <v>1.2402611299338554E-4</v>
      </c>
      <c r="S663" s="59">
        <v>3.99</v>
      </c>
      <c r="T663" s="59">
        <v>96.18</v>
      </c>
      <c r="U663" s="59">
        <v>100.17</v>
      </c>
      <c r="V663" s="59">
        <v>23.94</v>
      </c>
      <c r="W663" s="59">
        <v>577.08000000000004</v>
      </c>
      <c r="X663" s="59">
        <v>601.02</v>
      </c>
      <c r="Y663" s="91">
        <f t="shared" si="153"/>
        <v>-105.06</v>
      </c>
    </row>
    <row r="664" spans="1:25" s="50" customFormat="1" ht="24" x14ac:dyDescent="0.25">
      <c r="A664" s="52" t="s">
        <v>2636</v>
      </c>
      <c r="B664" s="3" t="s">
        <v>808</v>
      </c>
      <c r="C664" s="46">
        <v>95547</v>
      </c>
      <c r="D664" s="46" t="s">
        <v>103</v>
      </c>
      <c r="E664" s="48" t="s">
        <v>1655</v>
      </c>
      <c r="F664" s="46" t="s">
        <v>133</v>
      </c>
      <c r="G664" s="59">
        <v>6</v>
      </c>
      <c r="H664" s="59">
        <v>6</v>
      </c>
      <c r="I664" s="66">
        <v>8.4700000000000006</v>
      </c>
      <c r="J664" s="59">
        <v>6.99</v>
      </c>
      <c r="K664" s="66">
        <v>93.73</v>
      </c>
      <c r="L664" s="59">
        <v>77.349999999999994</v>
      </c>
      <c r="M664" s="59">
        <f t="shared" si="154"/>
        <v>84.339999999999989</v>
      </c>
      <c r="N664" s="59">
        <f t="shared" si="155"/>
        <v>41.94</v>
      </c>
      <c r="O664" s="59">
        <f t="shared" si="156"/>
        <v>464.1</v>
      </c>
      <c r="P664" s="59">
        <f t="shared" si="157"/>
        <v>506.04</v>
      </c>
      <c r="Q664" s="58">
        <f t="shared" si="152"/>
        <v>1.2654684696179698E-4</v>
      </c>
      <c r="S664" s="59">
        <v>8.4700000000000006</v>
      </c>
      <c r="T664" s="59">
        <v>93.73</v>
      </c>
      <c r="U664" s="59">
        <v>102.2</v>
      </c>
      <c r="V664" s="59">
        <v>50.82</v>
      </c>
      <c r="W664" s="59">
        <v>562.38</v>
      </c>
      <c r="X664" s="59">
        <v>613.20000000000005</v>
      </c>
      <c r="Y664" s="91">
        <f t="shared" si="153"/>
        <v>-107.16000000000003</v>
      </c>
    </row>
    <row r="665" spans="1:25" s="50" customFormat="1" ht="24" x14ac:dyDescent="0.25">
      <c r="A665" s="52" t="s">
        <v>2637</v>
      </c>
      <c r="B665" s="3" t="s">
        <v>809</v>
      </c>
      <c r="C665" s="46">
        <v>100868</v>
      </c>
      <c r="D665" s="46" t="s">
        <v>103</v>
      </c>
      <c r="E665" s="48" t="s">
        <v>1789</v>
      </c>
      <c r="F665" s="46" t="s">
        <v>133</v>
      </c>
      <c r="G665" s="59">
        <v>6</v>
      </c>
      <c r="H665" s="59">
        <v>6</v>
      </c>
      <c r="I665" s="66">
        <v>25.45</v>
      </c>
      <c r="J665" s="59">
        <v>21</v>
      </c>
      <c r="K665" s="66">
        <v>341.94</v>
      </c>
      <c r="L665" s="59">
        <v>282.2</v>
      </c>
      <c r="M665" s="59">
        <f t="shared" si="154"/>
        <v>303.2</v>
      </c>
      <c r="N665" s="59">
        <f t="shared" si="155"/>
        <v>126</v>
      </c>
      <c r="O665" s="59">
        <f t="shared" si="156"/>
        <v>1693.2</v>
      </c>
      <c r="P665" s="59">
        <f t="shared" si="157"/>
        <v>1819.2</v>
      </c>
      <c r="Q665" s="58">
        <f t="shared" si="152"/>
        <v>4.5493246382282239E-4</v>
      </c>
      <c r="S665" s="59">
        <v>25.45</v>
      </c>
      <c r="T665" s="59">
        <v>341.94</v>
      </c>
      <c r="U665" s="59">
        <v>367.39</v>
      </c>
      <c r="V665" s="59">
        <v>152.69999999999999</v>
      </c>
      <c r="W665" s="59">
        <v>2051.64</v>
      </c>
      <c r="X665" s="59">
        <v>2204.34</v>
      </c>
      <c r="Y665" s="91">
        <f t="shared" si="153"/>
        <v>-385.1400000000001</v>
      </c>
    </row>
    <row r="666" spans="1:25" s="50" customFormat="1" x14ac:dyDescent="0.25">
      <c r="A666" s="52" t="s">
        <v>2638</v>
      </c>
      <c r="B666" s="3" t="s">
        <v>810</v>
      </c>
      <c r="C666" s="46">
        <v>80543</v>
      </c>
      <c r="D666" s="47" t="s">
        <v>1490</v>
      </c>
      <c r="E666" s="48" t="s">
        <v>751</v>
      </c>
      <c r="F666" s="46" t="s">
        <v>73</v>
      </c>
      <c r="G666" s="59">
        <v>2</v>
      </c>
      <c r="H666" s="59">
        <v>2</v>
      </c>
      <c r="I666" s="66">
        <v>61.26</v>
      </c>
      <c r="J666" s="59">
        <v>50.55</v>
      </c>
      <c r="K666" s="66">
        <v>181.02</v>
      </c>
      <c r="L666" s="59">
        <v>149.38999999999999</v>
      </c>
      <c r="M666" s="59">
        <f t="shared" si="154"/>
        <v>199.94</v>
      </c>
      <c r="N666" s="59">
        <f t="shared" si="155"/>
        <v>101.1</v>
      </c>
      <c r="O666" s="59">
        <f t="shared" si="156"/>
        <v>298.77999999999997</v>
      </c>
      <c r="P666" s="59">
        <f t="shared" si="157"/>
        <v>399.88</v>
      </c>
      <c r="Q666" s="58">
        <f t="shared" si="152"/>
        <v>9.9999116992892603E-5</v>
      </c>
      <c r="S666" s="59">
        <v>61.26</v>
      </c>
      <c r="T666" s="59">
        <v>181.02</v>
      </c>
      <c r="U666" s="59">
        <v>242.28</v>
      </c>
      <c r="V666" s="59">
        <v>122.52</v>
      </c>
      <c r="W666" s="59">
        <v>362.04</v>
      </c>
      <c r="X666" s="59">
        <v>484.56</v>
      </c>
      <c r="Y666" s="91">
        <f t="shared" si="153"/>
        <v>-84.68</v>
      </c>
    </row>
    <row r="667" spans="1:25" s="50" customFormat="1" x14ac:dyDescent="0.25">
      <c r="A667" s="52" t="s">
        <v>2639</v>
      </c>
      <c r="B667" s="3" t="s">
        <v>811</v>
      </c>
      <c r="C667" s="46">
        <v>80563</v>
      </c>
      <c r="D667" s="47" t="s">
        <v>1490</v>
      </c>
      <c r="E667" s="48" t="s">
        <v>753</v>
      </c>
      <c r="F667" s="46" t="s">
        <v>106</v>
      </c>
      <c r="G667" s="59">
        <v>8</v>
      </c>
      <c r="H667" s="59">
        <v>8</v>
      </c>
      <c r="I667" s="66">
        <v>13.44</v>
      </c>
      <c r="J667" s="59">
        <v>11.09</v>
      </c>
      <c r="K667" s="66">
        <v>49.82</v>
      </c>
      <c r="L667" s="59">
        <v>41.11</v>
      </c>
      <c r="M667" s="59">
        <f t="shared" si="154"/>
        <v>52.2</v>
      </c>
      <c r="N667" s="59">
        <f t="shared" si="155"/>
        <v>88.72</v>
      </c>
      <c r="O667" s="59">
        <f t="shared" si="156"/>
        <v>328.88</v>
      </c>
      <c r="P667" s="59">
        <f t="shared" si="157"/>
        <v>417.6</v>
      </c>
      <c r="Q667" s="58">
        <f t="shared" si="152"/>
        <v>1.044304072627587E-4</v>
      </c>
      <c r="S667" s="59">
        <v>13.44</v>
      </c>
      <c r="T667" s="59">
        <v>49.82</v>
      </c>
      <c r="U667" s="59">
        <v>63.26</v>
      </c>
      <c r="V667" s="59">
        <v>107.52</v>
      </c>
      <c r="W667" s="59">
        <v>398.56</v>
      </c>
      <c r="X667" s="59">
        <v>506.08</v>
      </c>
      <c r="Y667" s="91">
        <f t="shared" si="153"/>
        <v>-88.479999999999961</v>
      </c>
    </row>
    <row r="668" spans="1:25" s="50" customFormat="1" x14ac:dyDescent="0.25">
      <c r="A668" s="52" t="s">
        <v>2640</v>
      </c>
      <c r="B668" s="3" t="s">
        <v>812</v>
      </c>
      <c r="C668" s="46">
        <v>80556</v>
      </c>
      <c r="D668" s="47" t="s">
        <v>1490</v>
      </c>
      <c r="E668" s="48" t="s">
        <v>755</v>
      </c>
      <c r="F668" s="46" t="s">
        <v>106</v>
      </c>
      <c r="G668" s="59">
        <v>8</v>
      </c>
      <c r="H668" s="59">
        <v>8</v>
      </c>
      <c r="I668" s="66">
        <v>9.33</v>
      </c>
      <c r="J668" s="59">
        <v>7.7</v>
      </c>
      <c r="K668" s="66">
        <v>3.38</v>
      </c>
      <c r="L668" s="59">
        <v>2.78</v>
      </c>
      <c r="M668" s="59">
        <f t="shared" si="154"/>
        <v>10.48</v>
      </c>
      <c r="N668" s="59">
        <f t="shared" si="155"/>
        <v>61.6</v>
      </c>
      <c r="O668" s="59">
        <f t="shared" si="156"/>
        <v>22.24</v>
      </c>
      <c r="P668" s="59">
        <f t="shared" si="157"/>
        <v>83.84</v>
      </c>
      <c r="Q668" s="58">
        <f t="shared" si="152"/>
        <v>2.0966104753136231E-5</v>
      </c>
      <c r="S668" s="59">
        <v>9.33</v>
      </c>
      <c r="T668" s="59">
        <v>3.38</v>
      </c>
      <c r="U668" s="59">
        <v>12.71</v>
      </c>
      <c r="V668" s="59">
        <v>74.64</v>
      </c>
      <c r="W668" s="59">
        <v>27.04</v>
      </c>
      <c r="X668" s="59">
        <v>101.68</v>
      </c>
      <c r="Y668" s="91">
        <f t="shared" si="153"/>
        <v>-17.840000000000003</v>
      </c>
    </row>
    <row r="669" spans="1:25" s="50" customFormat="1" x14ac:dyDescent="0.25">
      <c r="A669" s="52" t="s">
        <v>2641</v>
      </c>
      <c r="B669" s="3" t="s">
        <v>813</v>
      </c>
      <c r="C669" s="46">
        <v>80570</v>
      </c>
      <c r="D669" s="47" t="s">
        <v>1490</v>
      </c>
      <c r="E669" s="48" t="s">
        <v>757</v>
      </c>
      <c r="F669" s="46" t="s">
        <v>106</v>
      </c>
      <c r="G669" s="59">
        <v>8</v>
      </c>
      <c r="H669" s="59">
        <v>8</v>
      </c>
      <c r="I669" s="66">
        <v>7.47</v>
      </c>
      <c r="J669" s="59">
        <v>6.16</v>
      </c>
      <c r="K669" s="66">
        <v>65.16</v>
      </c>
      <c r="L669" s="59">
        <v>53.77</v>
      </c>
      <c r="M669" s="59">
        <f t="shared" si="154"/>
        <v>59.930000000000007</v>
      </c>
      <c r="N669" s="59">
        <f t="shared" si="155"/>
        <v>49.28</v>
      </c>
      <c r="O669" s="59">
        <f t="shared" si="156"/>
        <v>430.16</v>
      </c>
      <c r="P669" s="59">
        <f t="shared" si="157"/>
        <v>479.44</v>
      </c>
      <c r="Q669" s="58">
        <f t="shared" si="152"/>
        <v>1.1989491010071128E-4</v>
      </c>
      <c r="S669" s="59">
        <v>7.47</v>
      </c>
      <c r="T669" s="59">
        <v>65.16</v>
      </c>
      <c r="U669" s="59">
        <v>72.63</v>
      </c>
      <c r="V669" s="59">
        <v>59.76</v>
      </c>
      <c r="W669" s="59">
        <v>521.28</v>
      </c>
      <c r="X669" s="59">
        <v>581.04</v>
      </c>
      <c r="Y669" s="91">
        <f t="shared" si="153"/>
        <v>-101.59999999999997</v>
      </c>
    </row>
    <row r="670" spans="1:25" s="50" customFormat="1" ht="24" x14ac:dyDescent="0.25">
      <c r="A670" s="52" t="s">
        <v>2642</v>
      </c>
      <c r="B670" s="3" t="s">
        <v>814</v>
      </c>
      <c r="C670" s="46">
        <v>86879</v>
      </c>
      <c r="D670" s="46" t="s">
        <v>103</v>
      </c>
      <c r="E670" s="48" t="s">
        <v>1790</v>
      </c>
      <c r="F670" s="46" t="s">
        <v>133</v>
      </c>
      <c r="G670" s="59">
        <v>8</v>
      </c>
      <c r="H670" s="59">
        <v>8</v>
      </c>
      <c r="I670" s="66">
        <v>3.3</v>
      </c>
      <c r="J670" s="59">
        <v>2.72</v>
      </c>
      <c r="K670" s="66">
        <v>6.27</v>
      </c>
      <c r="L670" s="59">
        <v>5.17</v>
      </c>
      <c r="M670" s="59">
        <f t="shared" si="154"/>
        <v>7.8900000000000006</v>
      </c>
      <c r="N670" s="59">
        <f t="shared" si="155"/>
        <v>21.76</v>
      </c>
      <c r="O670" s="59">
        <f t="shared" si="156"/>
        <v>41.36</v>
      </c>
      <c r="P670" s="59">
        <f t="shared" si="157"/>
        <v>63.12</v>
      </c>
      <c r="Q670" s="58">
        <f t="shared" si="152"/>
        <v>1.5784596040290539E-5</v>
      </c>
      <c r="S670" s="59">
        <v>3.3</v>
      </c>
      <c r="T670" s="59">
        <v>6.27</v>
      </c>
      <c r="U670" s="59">
        <v>9.57</v>
      </c>
      <c r="V670" s="59">
        <v>26.4</v>
      </c>
      <c r="W670" s="59">
        <v>50.16</v>
      </c>
      <c r="X670" s="59">
        <v>76.56</v>
      </c>
      <c r="Y670" s="91">
        <f t="shared" si="153"/>
        <v>-13.440000000000005</v>
      </c>
    </row>
    <row r="671" spans="1:25" s="50" customFormat="1" x14ac:dyDescent="0.25">
      <c r="A671" s="52" t="s">
        <v>2643</v>
      </c>
      <c r="B671" s="3" t="s">
        <v>815</v>
      </c>
      <c r="C671" s="46">
        <v>80590</v>
      </c>
      <c r="D671" s="47" t="s">
        <v>1490</v>
      </c>
      <c r="E671" s="48" t="s">
        <v>760</v>
      </c>
      <c r="F671" s="46" t="s">
        <v>106</v>
      </c>
      <c r="G671" s="59">
        <v>6</v>
      </c>
      <c r="H671" s="59">
        <v>6</v>
      </c>
      <c r="I671" s="66">
        <v>14.56</v>
      </c>
      <c r="J671" s="59">
        <v>12.01</v>
      </c>
      <c r="K671" s="66">
        <v>95.79</v>
      </c>
      <c r="L671" s="59">
        <v>79.05</v>
      </c>
      <c r="M671" s="59">
        <f t="shared" si="154"/>
        <v>91.06</v>
      </c>
      <c r="N671" s="59">
        <f t="shared" si="155"/>
        <v>72.06</v>
      </c>
      <c r="O671" s="59">
        <f t="shared" si="156"/>
        <v>474.3</v>
      </c>
      <c r="P671" s="59">
        <f t="shared" si="157"/>
        <v>546.36</v>
      </c>
      <c r="Q671" s="58">
        <f t="shared" si="152"/>
        <v>1.3662978283544264E-4</v>
      </c>
      <c r="S671" s="59">
        <v>14.56</v>
      </c>
      <c r="T671" s="59">
        <v>95.79</v>
      </c>
      <c r="U671" s="59">
        <v>110.35</v>
      </c>
      <c r="V671" s="59">
        <v>87.36</v>
      </c>
      <c r="W671" s="59">
        <v>574.74</v>
      </c>
      <c r="X671" s="59">
        <v>662.1</v>
      </c>
      <c r="Y671" s="91">
        <f t="shared" si="153"/>
        <v>-115.74000000000001</v>
      </c>
    </row>
    <row r="672" spans="1:25" s="50" customFormat="1" ht="24" x14ac:dyDescent="0.25">
      <c r="A672" s="52" t="s">
        <v>2644</v>
      </c>
      <c r="B672" s="3" t="s">
        <v>816</v>
      </c>
      <c r="C672" s="46">
        <v>80505</v>
      </c>
      <c r="D672" s="47" t="s">
        <v>1490</v>
      </c>
      <c r="E672" s="48" t="s">
        <v>1791</v>
      </c>
      <c r="F672" s="46" t="s">
        <v>73</v>
      </c>
      <c r="G672" s="59">
        <v>2</v>
      </c>
      <c r="H672" s="59">
        <v>2</v>
      </c>
      <c r="I672" s="66">
        <v>89.66</v>
      </c>
      <c r="J672" s="59">
        <v>73.989999999999995</v>
      </c>
      <c r="K672" s="66">
        <v>1151.97</v>
      </c>
      <c r="L672" s="59">
        <v>950.72</v>
      </c>
      <c r="M672" s="59">
        <f t="shared" si="154"/>
        <v>1024.71</v>
      </c>
      <c r="N672" s="59">
        <f t="shared" si="155"/>
        <v>147.97999999999999</v>
      </c>
      <c r="O672" s="59">
        <f t="shared" si="156"/>
        <v>1901.44</v>
      </c>
      <c r="P672" s="59">
        <f t="shared" si="157"/>
        <v>2049.42</v>
      </c>
      <c r="Q672" s="58">
        <f t="shared" si="152"/>
        <v>5.1250422713707607E-4</v>
      </c>
      <c r="S672" s="59">
        <v>89.66</v>
      </c>
      <c r="T672" s="59">
        <v>1151.97</v>
      </c>
      <c r="U672" s="59">
        <v>1241.6300000000001</v>
      </c>
      <c r="V672" s="59">
        <v>179.32</v>
      </c>
      <c r="W672" s="59">
        <v>2303.94</v>
      </c>
      <c r="X672" s="59">
        <v>2483.2600000000002</v>
      </c>
      <c r="Y672" s="91">
        <f t="shared" si="153"/>
        <v>-433.84000000000015</v>
      </c>
    </row>
    <row r="673" spans="1:25" s="50" customFormat="1" ht="24" x14ac:dyDescent="0.25">
      <c r="A673" s="52" t="s">
        <v>2645</v>
      </c>
      <c r="B673" s="3" t="s">
        <v>817</v>
      </c>
      <c r="C673" s="46">
        <v>80504</v>
      </c>
      <c r="D673" s="47" t="s">
        <v>1490</v>
      </c>
      <c r="E673" s="48" t="s">
        <v>1792</v>
      </c>
      <c r="F673" s="46" t="s">
        <v>106</v>
      </c>
      <c r="G673" s="59">
        <v>8</v>
      </c>
      <c r="H673" s="59">
        <v>8</v>
      </c>
      <c r="I673" s="66">
        <v>89.66</v>
      </c>
      <c r="J673" s="59">
        <v>73.989999999999995</v>
      </c>
      <c r="K673" s="66">
        <v>528.25</v>
      </c>
      <c r="L673" s="59">
        <v>435.96</v>
      </c>
      <c r="M673" s="59">
        <f t="shared" si="154"/>
        <v>509.95</v>
      </c>
      <c r="N673" s="59">
        <f t="shared" si="155"/>
        <v>591.91999999999996</v>
      </c>
      <c r="O673" s="59">
        <f t="shared" si="156"/>
        <v>3487.68</v>
      </c>
      <c r="P673" s="59">
        <f t="shared" si="157"/>
        <v>4079.6</v>
      </c>
      <c r="Q673" s="58">
        <f t="shared" si="152"/>
        <v>1.0201970533265095E-3</v>
      </c>
      <c r="S673" s="59">
        <v>89.66</v>
      </c>
      <c r="T673" s="59">
        <v>528.25</v>
      </c>
      <c r="U673" s="59">
        <v>617.91</v>
      </c>
      <c r="V673" s="59">
        <v>717.28</v>
      </c>
      <c r="W673" s="59">
        <v>4226</v>
      </c>
      <c r="X673" s="59">
        <v>4943.28</v>
      </c>
      <c r="Y673" s="91">
        <f t="shared" si="153"/>
        <v>-863.67999999999984</v>
      </c>
    </row>
    <row r="674" spans="1:25" s="50" customFormat="1" x14ac:dyDescent="0.25">
      <c r="A674" s="52" t="s">
        <v>2646</v>
      </c>
      <c r="B674" s="3" t="s">
        <v>818</v>
      </c>
      <c r="C674" s="46">
        <v>80520</v>
      </c>
      <c r="D674" s="47" t="s">
        <v>1490</v>
      </c>
      <c r="E674" s="48" t="s">
        <v>541</v>
      </c>
      <c r="F674" s="46" t="s">
        <v>253</v>
      </c>
      <c r="G674" s="59">
        <v>10</v>
      </c>
      <c r="H674" s="59">
        <v>10</v>
      </c>
      <c r="I674" s="66">
        <v>7.47</v>
      </c>
      <c r="J674" s="59">
        <v>6.16</v>
      </c>
      <c r="K674" s="66">
        <v>5.27</v>
      </c>
      <c r="L674" s="59">
        <v>4.34</v>
      </c>
      <c r="M674" s="59">
        <f t="shared" si="154"/>
        <v>10.5</v>
      </c>
      <c r="N674" s="59">
        <f t="shared" si="155"/>
        <v>61.6</v>
      </c>
      <c r="O674" s="59">
        <f t="shared" si="156"/>
        <v>43.4</v>
      </c>
      <c r="P674" s="59">
        <f t="shared" si="157"/>
        <v>105</v>
      </c>
      <c r="Q674" s="58">
        <f t="shared" si="152"/>
        <v>2.6257645504285592E-5</v>
      </c>
      <c r="S674" s="59">
        <v>7.47</v>
      </c>
      <c r="T674" s="59">
        <v>5.27</v>
      </c>
      <c r="U674" s="59">
        <v>12.74</v>
      </c>
      <c r="V674" s="59">
        <v>74.7</v>
      </c>
      <c r="W674" s="59">
        <v>52.7</v>
      </c>
      <c r="X674" s="59">
        <v>127.4</v>
      </c>
      <c r="Y674" s="91">
        <f t="shared" si="153"/>
        <v>-22.400000000000006</v>
      </c>
    </row>
    <row r="675" spans="1:25" s="50" customFormat="1" ht="24" x14ac:dyDescent="0.25">
      <c r="A675" s="52" t="s">
        <v>2647</v>
      </c>
      <c r="B675" s="3" t="s">
        <v>819</v>
      </c>
      <c r="C675" s="46">
        <v>80526</v>
      </c>
      <c r="D675" s="47" t="s">
        <v>1490</v>
      </c>
      <c r="E675" s="48" t="s">
        <v>1675</v>
      </c>
      <c r="F675" s="46" t="s">
        <v>106</v>
      </c>
      <c r="G675" s="59">
        <v>10</v>
      </c>
      <c r="H675" s="59">
        <v>10</v>
      </c>
      <c r="I675" s="66">
        <v>5.59</v>
      </c>
      <c r="J675" s="59">
        <v>4.6100000000000003</v>
      </c>
      <c r="K675" s="66">
        <v>157.30000000000001</v>
      </c>
      <c r="L675" s="59">
        <v>129.81</v>
      </c>
      <c r="M675" s="59">
        <f t="shared" si="154"/>
        <v>134.42000000000002</v>
      </c>
      <c r="N675" s="59">
        <f t="shared" si="155"/>
        <v>46.1</v>
      </c>
      <c r="O675" s="59">
        <f t="shared" si="156"/>
        <v>1298.0999999999999</v>
      </c>
      <c r="P675" s="59">
        <f t="shared" si="157"/>
        <v>1344.2</v>
      </c>
      <c r="Q675" s="58">
        <f t="shared" si="152"/>
        <v>3.3614787701772089E-4</v>
      </c>
      <c r="S675" s="59">
        <v>5.59</v>
      </c>
      <c r="T675" s="59">
        <v>157.30000000000001</v>
      </c>
      <c r="U675" s="59">
        <v>162.88999999999999</v>
      </c>
      <c r="V675" s="59">
        <v>55.9</v>
      </c>
      <c r="W675" s="59">
        <v>1573</v>
      </c>
      <c r="X675" s="59">
        <v>1628.9</v>
      </c>
      <c r="Y675" s="91">
        <f t="shared" si="153"/>
        <v>-284.70000000000005</v>
      </c>
    </row>
    <row r="676" spans="1:25" s="50" customFormat="1" ht="24" x14ac:dyDescent="0.25">
      <c r="A676" s="52" t="s">
        <v>2648</v>
      </c>
      <c r="B676" s="3" t="s">
        <v>820</v>
      </c>
      <c r="C676" s="46" t="s">
        <v>766</v>
      </c>
      <c r="D676" s="46" t="s">
        <v>70</v>
      </c>
      <c r="E676" s="48" t="s">
        <v>1793</v>
      </c>
      <c r="F676" s="46" t="s">
        <v>133</v>
      </c>
      <c r="G676" s="59">
        <v>2</v>
      </c>
      <c r="H676" s="59">
        <v>2</v>
      </c>
      <c r="I676" s="66">
        <v>18.63</v>
      </c>
      <c r="J676" s="59">
        <v>15.37</v>
      </c>
      <c r="K676" s="66">
        <v>112.5</v>
      </c>
      <c r="L676" s="59">
        <v>92.84</v>
      </c>
      <c r="M676" s="59">
        <f t="shared" si="154"/>
        <v>108.21000000000001</v>
      </c>
      <c r="N676" s="59">
        <f t="shared" si="155"/>
        <v>30.74</v>
      </c>
      <c r="O676" s="59">
        <f t="shared" si="156"/>
        <v>185.68</v>
      </c>
      <c r="P676" s="59">
        <f t="shared" si="157"/>
        <v>216.42</v>
      </c>
      <c r="Q676" s="58">
        <f t="shared" si="152"/>
        <v>5.4120758476547503E-5</v>
      </c>
      <c r="S676" s="59">
        <v>18.63</v>
      </c>
      <c r="T676" s="59">
        <v>112.5</v>
      </c>
      <c r="U676" s="59">
        <v>131.13</v>
      </c>
      <c r="V676" s="59">
        <v>37.26</v>
      </c>
      <c r="W676" s="59">
        <v>225</v>
      </c>
      <c r="X676" s="59">
        <v>262.26</v>
      </c>
      <c r="Y676" s="91">
        <f t="shared" si="153"/>
        <v>-45.84</v>
      </c>
    </row>
    <row r="677" spans="1:25" s="50" customFormat="1" ht="24" x14ac:dyDescent="0.25">
      <c r="A677" s="52" t="s">
        <v>2649</v>
      </c>
      <c r="B677" s="3" t="s">
        <v>821</v>
      </c>
      <c r="C677" s="46">
        <v>80811</v>
      </c>
      <c r="D677" s="47" t="s">
        <v>1490</v>
      </c>
      <c r="E677" s="48" t="s">
        <v>1754</v>
      </c>
      <c r="F677" s="46" t="s">
        <v>106</v>
      </c>
      <c r="G677" s="59">
        <v>2</v>
      </c>
      <c r="H677" s="59">
        <v>2</v>
      </c>
      <c r="I677" s="66">
        <v>7.47</v>
      </c>
      <c r="J677" s="59">
        <v>6.16</v>
      </c>
      <c r="K677" s="66">
        <v>47.46</v>
      </c>
      <c r="L677" s="59">
        <v>39.159999999999997</v>
      </c>
      <c r="M677" s="59">
        <f t="shared" si="154"/>
        <v>45.319999999999993</v>
      </c>
      <c r="N677" s="59">
        <f t="shared" si="155"/>
        <v>12.32</v>
      </c>
      <c r="O677" s="59">
        <f t="shared" si="156"/>
        <v>78.319999999999993</v>
      </c>
      <c r="P677" s="59">
        <f t="shared" si="157"/>
        <v>90.64</v>
      </c>
      <c r="Q677" s="58">
        <f t="shared" si="152"/>
        <v>2.2666599890556629E-5</v>
      </c>
      <c r="S677" s="59">
        <v>7.47</v>
      </c>
      <c r="T677" s="59">
        <v>47.46</v>
      </c>
      <c r="U677" s="59">
        <v>54.93</v>
      </c>
      <c r="V677" s="59">
        <v>14.94</v>
      </c>
      <c r="W677" s="59">
        <v>94.92</v>
      </c>
      <c r="X677" s="59">
        <v>109.86</v>
      </c>
      <c r="Y677" s="91">
        <f t="shared" si="153"/>
        <v>-19.22</v>
      </c>
    </row>
    <row r="678" spans="1:25" s="50" customFormat="1" ht="24" x14ac:dyDescent="0.25">
      <c r="A678" s="52" t="s">
        <v>2650</v>
      </c>
      <c r="B678" s="3" t="s">
        <v>822</v>
      </c>
      <c r="C678" s="46">
        <v>100866</v>
      </c>
      <c r="D678" s="46" t="s">
        <v>103</v>
      </c>
      <c r="E678" s="48" t="s">
        <v>1788</v>
      </c>
      <c r="F678" s="46" t="s">
        <v>133</v>
      </c>
      <c r="G678" s="59">
        <v>4</v>
      </c>
      <c r="H678" s="59">
        <v>4</v>
      </c>
      <c r="I678" s="66">
        <v>25.45</v>
      </c>
      <c r="J678" s="59">
        <v>21</v>
      </c>
      <c r="K678" s="66">
        <v>307.29000000000002</v>
      </c>
      <c r="L678" s="59">
        <v>253.6</v>
      </c>
      <c r="M678" s="59">
        <f t="shared" si="154"/>
        <v>274.60000000000002</v>
      </c>
      <c r="N678" s="59">
        <f t="shared" si="155"/>
        <v>84</v>
      </c>
      <c r="O678" s="59">
        <f t="shared" si="156"/>
        <v>1014.4</v>
      </c>
      <c r="P678" s="59">
        <f t="shared" si="157"/>
        <v>1098.4000000000001</v>
      </c>
      <c r="Q678" s="58">
        <f t="shared" si="152"/>
        <v>2.7467997925625996E-4</v>
      </c>
      <c r="S678" s="59">
        <v>25.45</v>
      </c>
      <c r="T678" s="59">
        <v>307.29000000000002</v>
      </c>
      <c r="U678" s="59">
        <v>332.74</v>
      </c>
      <c r="V678" s="59">
        <v>101.8</v>
      </c>
      <c r="W678" s="59">
        <v>1229.1600000000001</v>
      </c>
      <c r="X678" s="59">
        <v>1330.96</v>
      </c>
      <c r="Y678" s="91">
        <f t="shared" si="153"/>
        <v>-232.55999999999995</v>
      </c>
    </row>
    <row r="679" spans="1:25" s="50" customFormat="1" x14ac:dyDescent="0.25">
      <c r="A679" s="52" t="s">
        <v>2651</v>
      </c>
      <c r="B679" s="44" t="s">
        <v>3016</v>
      </c>
      <c r="C679" s="62"/>
      <c r="D679" s="62"/>
      <c r="E679" s="87" t="s">
        <v>823</v>
      </c>
      <c r="F679" s="62"/>
      <c r="G679" s="60"/>
      <c r="H679" s="60"/>
      <c r="I679" s="66"/>
      <c r="J679" s="60"/>
      <c r="K679" s="66"/>
      <c r="L679" s="60"/>
      <c r="M679" s="60"/>
      <c r="N679" s="60"/>
      <c r="O679" s="60"/>
      <c r="P679" s="61">
        <f>P680+P683</f>
        <v>5004.74</v>
      </c>
      <c r="Q679" s="57">
        <f t="shared" si="152"/>
        <v>1.2515494167725551E-3</v>
      </c>
      <c r="S679" s="60"/>
      <c r="T679" s="60"/>
      <c r="U679" s="60"/>
      <c r="V679" s="60"/>
      <c r="W679" s="60"/>
      <c r="X679" s="61">
        <v>6065.79</v>
      </c>
      <c r="Y679" s="91">
        <f t="shared" si="153"/>
        <v>-1061.0500000000002</v>
      </c>
    </row>
    <row r="680" spans="1:25" s="50" customFormat="1" x14ac:dyDescent="0.25">
      <c r="A680" s="52" t="s">
        <v>2652</v>
      </c>
      <c r="B680" s="44" t="s">
        <v>824</v>
      </c>
      <c r="C680" s="62"/>
      <c r="D680" s="62"/>
      <c r="E680" s="87" t="s">
        <v>52</v>
      </c>
      <c r="F680" s="62"/>
      <c r="G680" s="60"/>
      <c r="H680" s="60"/>
      <c r="I680" s="66"/>
      <c r="J680" s="60"/>
      <c r="K680" s="66"/>
      <c r="L680" s="60"/>
      <c r="M680" s="60"/>
      <c r="N680" s="60"/>
      <c r="O680" s="60"/>
      <c r="P680" s="61">
        <f>SUM(P681:P682)</f>
        <v>125.07</v>
      </c>
      <c r="Q680" s="57">
        <f t="shared" si="152"/>
        <v>3.1276606887819035E-5</v>
      </c>
      <c r="S680" s="60"/>
      <c r="T680" s="60"/>
      <c r="U680" s="60"/>
      <c r="V680" s="60"/>
      <c r="W680" s="60"/>
      <c r="X680" s="61">
        <v>151.58000000000001</v>
      </c>
      <c r="Y680" s="91">
        <f t="shared" si="153"/>
        <v>-26.510000000000019</v>
      </c>
    </row>
    <row r="681" spans="1:25" s="50" customFormat="1" x14ac:dyDescent="0.25">
      <c r="A681" s="52" t="s">
        <v>2653</v>
      </c>
      <c r="B681" s="3" t="s">
        <v>825</v>
      </c>
      <c r="C681" s="46">
        <v>40101</v>
      </c>
      <c r="D681" s="47" t="s">
        <v>1490</v>
      </c>
      <c r="E681" s="48" t="s">
        <v>150</v>
      </c>
      <c r="F681" s="46" t="s">
        <v>7</v>
      </c>
      <c r="G681" s="59">
        <v>2.7</v>
      </c>
      <c r="H681" s="59">
        <v>2.7</v>
      </c>
      <c r="I681" s="66">
        <v>34.229999999999997</v>
      </c>
      <c r="J681" s="59">
        <v>28.25</v>
      </c>
      <c r="K681" s="66">
        <v>0</v>
      </c>
      <c r="L681" s="59">
        <v>0</v>
      </c>
      <c r="M681" s="59">
        <f>L681+J681</f>
        <v>28.25</v>
      </c>
      <c r="N681" s="59">
        <f>TRUNC(J681*H681,2)</f>
        <v>76.27</v>
      </c>
      <c r="O681" s="59">
        <f>TRUNC(L681*H681,2)</f>
        <v>0</v>
      </c>
      <c r="P681" s="59">
        <f>TRUNC(((J681*H681)+(L681*H681)),2)</f>
        <v>76.27</v>
      </c>
      <c r="Q681" s="58">
        <f t="shared" si="152"/>
        <v>1.9073053548684399E-5</v>
      </c>
      <c r="S681" s="59">
        <v>34.229999999999997</v>
      </c>
      <c r="T681" s="59">
        <v>0</v>
      </c>
      <c r="U681" s="59">
        <v>34.229999999999997</v>
      </c>
      <c r="V681" s="59">
        <v>92.42</v>
      </c>
      <c r="W681" s="59">
        <v>0</v>
      </c>
      <c r="X681" s="59">
        <v>92.42</v>
      </c>
      <c r="Y681" s="91">
        <f t="shared" si="153"/>
        <v>-16.150000000000006</v>
      </c>
    </row>
    <row r="682" spans="1:25" s="50" customFormat="1" x14ac:dyDescent="0.25">
      <c r="A682" s="52" t="s">
        <v>2654</v>
      </c>
      <c r="B682" s="3" t="s">
        <v>826</v>
      </c>
      <c r="C682" s="46">
        <v>40902</v>
      </c>
      <c r="D682" s="47" t="s">
        <v>1490</v>
      </c>
      <c r="E682" s="48" t="s">
        <v>359</v>
      </c>
      <c r="F682" s="46" t="s">
        <v>7</v>
      </c>
      <c r="G682" s="59">
        <v>2.61</v>
      </c>
      <c r="H682" s="59">
        <v>2.61</v>
      </c>
      <c r="I682" s="66">
        <v>22.67</v>
      </c>
      <c r="J682" s="59">
        <v>18.7</v>
      </c>
      <c r="K682" s="66">
        <v>0</v>
      </c>
      <c r="L682" s="59">
        <v>0</v>
      </c>
      <c r="M682" s="59">
        <f>L682+J682</f>
        <v>18.7</v>
      </c>
      <c r="N682" s="59">
        <f>TRUNC(J682*H682,2)</f>
        <v>48.8</v>
      </c>
      <c r="O682" s="59">
        <f>TRUNC(L682*H682,2)</f>
        <v>0</v>
      </c>
      <c r="P682" s="59">
        <f>TRUNC(((J682*H682)+(L682*H682)),2)</f>
        <v>48.8</v>
      </c>
      <c r="Q682" s="58">
        <f t="shared" si="152"/>
        <v>1.2203553339134637E-5</v>
      </c>
      <c r="S682" s="59">
        <v>22.67</v>
      </c>
      <c r="T682" s="59">
        <v>0</v>
      </c>
      <c r="U682" s="59">
        <v>22.67</v>
      </c>
      <c r="V682" s="59">
        <v>59.16</v>
      </c>
      <c r="W682" s="59">
        <v>0</v>
      </c>
      <c r="X682" s="59">
        <v>59.16</v>
      </c>
      <c r="Y682" s="91">
        <f t="shared" si="153"/>
        <v>-10.36</v>
      </c>
    </row>
    <row r="683" spans="1:25" s="50" customFormat="1" x14ac:dyDescent="0.25">
      <c r="A683" s="52" t="s">
        <v>2655</v>
      </c>
      <c r="B683" s="44" t="s">
        <v>827</v>
      </c>
      <c r="C683" s="62"/>
      <c r="D683" s="62"/>
      <c r="E683" s="87" t="s">
        <v>657</v>
      </c>
      <c r="F683" s="62"/>
      <c r="G683" s="60"/>
      <c r="H683" s="60"/>
      <c r="I683" s="66"/>
      <c r="J683" s="60"/>
      <c r="K683" s="66"/>
      <c r="L683" s="60"/>
      <c r="M683" s="60"/>
      <c r="N683" s="60"/>
      <c r="O683" s="60"/>
      <c r="P683" s="61">
        <f>P684+P703+P719</f>
        <v>4879.67</v>
      </c>
      <c r="Q683" s="57">
        <f t="shared" si="152"/>
        <v>1.220272809884736E-3</v>
      </c>
      <c r="S683" s="60"/>
      <c r="T683" s="60"/>
      <c r="U683" s="60"/>
      <c r="V683" s="60"/>
      <c r="W683" s="60"/>
      <c r="X683" s="61">
        <v>5914.21</v>
      </c>
      <c r="Y683" s="91">
        <f t="shared" si="153"/>
        <v>-1034.54</v>
      </c>
    </row>
    <row r="684" spans="1:25" s="50" customFormat="1" x14ac:dyDescent="0.25">
      <c r="A684" s="52" t="s">
        <v>2656</v>
      </c>
      <c r="B684" s="44" t="s">
        <v>828</v>
      </c>
      <c r="C684" s="62"/>
      <c r="D684" s="62"/>
      <c r="E684" s="87" t="s">
        <v>678</v>
      </c>
      <c r="F684" s="62"/>
      <c r="G684" s="60"/>
      <c r="H684" s="60"/>
      <c r="I684" s="66"/>
      <c r="J684" s="60"/>
      <c r="K684" s="66"/>
      <c r="L684" s="60"/>
      <c r="M684" s="60"/>
      <c r="N684" s="60"/>
      <c r="O684" s="60"/>
      <c r="P684" s="61">
        <f>SUM(P685:P702)</f>
        <v>1272.4800000000002</v>
      </c>
      <c r="Q684" s="57">
        <f t="shared" si="152"/>
        <v>3.1821265477422226E-4</v>
      </c>
      <c r="S684" s="60"/>
      <c r="T684" s="60"/>
      <c r="U684" s="60"/>
      <c r="V684" s="60"/>
      <c r="W684" s="60"/>
      <c r="X684" s="61">
        <v>1542.37</v>
      </c>
      <c r="Y684" s="91">
        <f t="shared" si="153"/>
        <v>-269.88999999999965</v>
      </c>
    </row>
    <row r="685" spans="1:25" s="50" customFormat="1" ht="24" x14ac:dyDescent="0.25">
      <c r="A685" s="52" t="s">
        <v>2657</v>
      </c>
      <c r="B685" s="3" t="s">
        <v>829</v>
      </c>
      <c r="C685" s="46">
        <v>89356</v>
      </c>
      <c r="D685" s="46" t="s">
        <v>103</v>
      </c>
      <c r="E685" s="48" t="s">
        <v>1600</v>
      </c>
      <c r="F685" s="46" t="s">
        <v>289</v>
      </c>
      <c r="G685" s="59">
        <v>9.41</v>
      </c>
      <c r="H685" s="59">
        <v>9.41</v>
      </c>
      <c r="I685" s="66">
        <v>14.15</v>
      </c>
      <c r="J685" s="59">
        <v>11.67</v>
      </c>
      <c r="K685" s="66">
        <v>9.75</v>
      </c>
      <c r="L685" s="59">
        <v>8.0399999999999991</v>
      </c>
      <c r="M685" s="59">
        <f t="shared" ref="M685:M702" si="158">L685+J685</f>
        <v>19.71</v>
      </c>
      <c r="N685" s="59">
        <f t="shared" ref="N685:N702" si="159">TRUNC(J685*H685,2)</f>
        <v>109.81</v>
      </c>
      <c r="O685" s="59">
        <f t="shared" ref="O685:O702" si="160">TRUNC(L685*H685,2)</f>
        <v>75.650000000000006</v>
      </c>
      <c r="P685" s="59">
        <f t="shared" ref="P685:P702" si="161">TRUNC(((J685*H685)+(L685*H685)),2)</f>
        <v>185.47</v>
      </c>
      <c r="Q685" s="58">
        <f t="shared" si="152"/>
        <v>4.6381004873141416E-5</v>
      </c>
      <c r="S685" s="59">
        <v>14.15</v>
      </c>
      <c r="T685" s="59">
        <v>9.75</v>
      </c>
      <c r="U685" s="59">
        <v>23.9</v>
      </c>
      <c r="V685" s="59">
        <v>133.15</v>
      </c>
      <c r="W685" s="59">
        <v>91.74</v>
      </c>
      <c r="X685" s="59">
        <v>224.89</v>
      </c>
      <c r="Y685" s="91">
        <f t="shared" si="153"/>
        <v>-39.419999999999987</v>
      </c>
    </row>
    <row r="686" spans="1:25" s="50" customFormat="1" ht="24" x14ac:dyDescent="0.25">
      <c r="A686" s="52" t="s">
        <v>2658</v>
      </c>
      <c r="B686" s="3" t="s">
        <v>830</v>
      </c>
      <c r="C686" s="46">
        <v>89357</v>
      </c>
      <c r="D686" s="46" t="s">
        <v>103</v>
      </c>
      <c r="E686" s="48" t="s">
        <v>1601</v>
      </c>
      <c r="F686" s="46" t="s">
        <v>289</v>
      </c>
      <c r="G686" s="59">
        <v>6.31</v>
      </c>
      <c r="H686" s="59">
        <v>6.31</v>
      </c>
      <c r="I686" s="66">
        <v>16.87</v>
      </c>
      <c r="J686" s="59">
        <v>13.92</v>
      </c>
      <c r="K686" s="66">
        <v>16.93</v>
      </c>
      <c r="L686" s="59">
        <v>13.97</v>
      </c>
      <c r="M686" s="59">
        <f t="shared" si="158"/>
        <v>27.89</v>
      </c>
      <c r="N686" s="59">
        <f t="shared" si="159"/>
        <v>87.83</v>
      </c>
      <c r="O686" s="59">
        <f t="shared" si="160"/>
        <v>88.15</v>
      </c>
      <c r="P686" s="59">
        <f t="shared" si="161"/>
        <v>175.98</v>
      </c>
      <c r="Q686" s="58">
        <f t="shared" si="152"/>
        <v>4.4007813865182652E-5</v>
      </c>
      <c r="S686" s="59">
        <v>16.87</v>
      </c>
      <c r="T686" s="59">
        <v>16.93</v>
      </c>
      <c r="U686" s="59">
        <v>33.799999999999997</v>
      </c>
      <c r="V686" s="59">
        <v>106.44</v>
      </c>
      <c r="W686" s="59">
        <v>106.83</v>
      </c>
      <c r="X686" s="59">
        <v>213.27</v>
      </c>
      <c r="Y686" s="91">
        <f t="shared" si="153"/>
        <v>-37.29000000000002</v>
      </c>
    </row>
    <row r="687" spans="1:25" s="50" customFormat="1" ht="24" x14ac:dyDescent="0.25">
      <c r="A687" s="52" t="s">
        <v>2659</v>
      </c>
      <c r="B687" s="3" t="s">
        <v>831</v>
      </c>
      <c r="C687" s="46">
        <v>89449</v>
      </c>
      <c r="D687" s="46" t="s">
        <v>103</v>
      </c>
      <c r="E687" s="48" t="s">
        <v>1602</v>
      </c>
      <c r="F687" s="46" t="s">
        <v>289</v>
      </c>
      <c r="G687" s="59">
        <v>5.45</v>
      </c>
      <c r="H687" s="59">
        <v>5.45</v>
      </c>
      <c r="I687" s="66">
        <v>1.26</v>
      </c>
      <c r="J687" s="59">
        <v>1.03</v>
      </c>
      <c r="K687" s="66">
        <v>20.82</v>
      </c>
      <c r="L687" s="59">
        <v>17.18</v>
      </c>
      <c r="M687" s="59">
        <f t="shared" si="158"/>
        <v>18.21</v>
      </c>
      <c r="N687" s="59">
        <f t="shared" si="159"/>
        <v>5.61</v>
      </c>
      <c r="O687" s="59">
        <f t="shared" si="160"/>
        <v>93.63</v>
      </c>
      <c r="P687" s="59">
        <f t="shared" si="161"/>
        <v>99.24</v>
      </c>
      <c r="Q687" s="58">
        <f t="shared" si="152"/>
        <v>2.4817226093764783E-5</v>
      </c>
      <c r="S687" s="59">
        <v>1.26</v>
      </c>
      <c r="T687" s="59">
        <v>20.82</v>
      </c>
      <c r="U687" s="59">
        <v>22.08</v>
      </c>
      <c r="V687" s="59">
        <v>6.86</v>
      </c>
      <c r="W687" s="59">
        <v>113.47</v>
      </c>
      <c r="X687" s="59">
        <v>120.33</v>
      </c>
      <c r="Y687" s="91">
        <f t="shared" si="153"/>
        <v>-21.090000000000003</v>
      </c>
    </row>
    <row r="688" spans="1:25" s="50" customFormat="1" ht="24" x14ac:dyDescent="0.25">
      <c r="A688" s="52" t="s">
        <v>2660</v>
      </c>
      <c r="B688" s="3" t="s">
        <v>832</v>
      </c>
      <c r="C688" s="46">
        <v>89364</v>
      </c>
      <c r="D688" s="46" t="s">
        <v>103</v>
      </c>
      <c r="E688" s="48" t="s">
        <v>1607</v>
      </c>
      <c r="F688" s="46" t="s">
        <v>133</v>
      </c>
      <c r="G688" s="59">
        <v>3</v>
      </c>
      <c r="H688" s="59">
        <v>3</v>
      </c>
      <c r="I688" s="66">
        <v>5.66</v>
      </c>
      <c r="J688" s="59">
        <v>4.67</v>
      </c>
      <c r="K688" s="66">
        <v>6.51</v>
      </c>
      <c r="L688" s="59">
        <v>5.37</v>
      </c>
      <c r="M688" s="59">
        <f t="shared" si="158"/>
        <v>10.039999999999999</v>
      </c>
      <c r="N688" s="59">
        <f t="shared" si="159"/>
        <v>14.01</v>
      </c>
      <c r="O688" s="59">
        <f t="shared" si="160"/>
        <v>16.11</v>
      </c>
      <c r="P688" s="59">
        <f t="shared" si="161"/>
        <v>30.12</v>
      </c>
      <c r="Q688" s="58">
        <f t="shared" si="152"/>
        <v>7.5321931675150671E-6</v>
      </c>
      <c r="S688" s="59">
        <v>5.66</v>
      </c>
      <c r="T688" s="59">
        <v>6.51</v>
      </c>
      <c r="U688" s="59">
        <v>12.17</v>
      </c>
      <c r="V688" s="59">
        <v>16.98</v>
      </c>
      <c r="W688" s="59">
        <v>19.53</v>
      </c>
      <c r="X688" s="59">
        <v>36.51</v>
      </c>
      <c r="Y688" s="91">
        <f t="shared" si="153"/>
        <v>-6.389999999999997</v>
      </c>
    </row>
    <row r="689" spans="1:25" s="50" customFormat="1" ht="24" x14ac:dyDescent="0.25">
      <c r="A689" s="52" t="s">
        <v>2661</v>
      </c>
      <c r="B689" s="3" t="s">
        <v>833</v>
      </c>
      <c r="C689" s="46">
        <v>89369</v>
      </c>
      <c r="D689" s="46" t="s">
        <v>103</v>
      </c>
      <c r="E689" s="48" t="s">
        <v>1608</v>
      </c>
      <c r="F689" s="46" t="s">
        <v>133</v>
      </c>
      <c r="G689" s="59">
        <v>1</v>
      </c>
      <c r="H689" s="59">
        <v>1</v>
      </c>
      <c r="I689" s="66">
        <v>6.75</v>
      </c>
      <c r="J689" s="59">
        <v>5.57</v>
      </c>
      <c r="K689" s="66">
        <v>11.59</v>
      </c>
      <c r="L689" s="59">
        <v>9.56</v>
      </c>
      <c r="M689" s="59">
        <f t="shared" si="158"/>
        <v>15.13</v>
      </c>
      <c r="N689" s="59">
        <f t="shared" si="159"/>
        <v>5.57</v>
      </c>
      <c r="O689" s="59">
        <f t="shared" si="160"/>
        <v>9.56</v>
      </c>
      <c r="P689" s="59">
        <f t="shared" si="161"/>
        <v>15.13</v>
      </c>
      <c r="Q689" s="58">
        <f t="shared" si="152"/>
        <v>3.783601680760391E-6</v>
      </c>
      <c r="S689" s="59">
        <v>6.75</v>
      </c>
      <c r="T689" s="59">
        <v>11.59</v>
      </c>
      <c r="U689" s="59">
        <v>18.34</v>
      </c>
      <c r="V689" s="59">
        <v>6.75</v>
      </c>
      <c r="W689" s="59">
        <v>11.59</v>
      </c>
      <c r="X689" s="59">
        <v>18.34</v>
      </c>
      <c r="Y689" s="91">
        <f t="shared" si="153"/>
        <v>-3.2099999999999991</v>
      </c>
    </row>
    <row r="690" spans="1:25" s="50" customFormat="1" ht="24" x14ac:dyDescent="0.25">
      <c r="A690" s="52" t="s">
        <v>2662</v>
      </c>
      <c r="B690" s="3" t="s">
        <v>834</v>
      </c>
      <c r="C690" s="46">
        <v>89503</v>
      </c>
      <c r="D690" s="46" t="s">
        <v>103</v>
      </c>
      <c r="E690" s="48" t="s">
        <v>1609</v>
      </c>
      <c r="F690" s="46" t="s">
        <v>133</v>
      </c>
      <c r="G690" s="59">
        <v>2</v>
      </c>
      <c r="H690" s="59">
        <v>2</v>
      </c>
      <c r="I690" s="66">
        <v>4.72</v>
      </c>
      <c r="J690" s="59">
        <v>3.89</v>
      </c>
      <c r="K690" s="66">
        <v>20.56</v>
      </c>
      <c r="L690" s="59">
        <v>16.96</v>
      </c>
      <c r="M690" s="59">
        <f t="shared" si="158"/>
        <v>20.85</v>
      </c>
      <c r="N690" s="59">
        <f t="shared" si="159"/>
        <v>7.78</v>
      </c>
      <c r="O690" s="59">
        <f t="shared" si="160"/>
        <v>33.92</v>
      </c>
      <c r="P690" s="59">
        <f t="shared" si="161"/>
        <v>41.7</v>
      </c>
      <c r="Q690" s="58">
        <f t="shared" si="152"/>
        <v>1.042803635741628E-5</v>
      </c>
      <c r="S690" s="59">
        <v>4.72</v>
      </c>
      <c r="T690" s="59">
        <v>20.56</v>
      </c>
      <c r="U690" s="59">
        <v>25.28</v>
      </c>
      <c r="V690" s="59">
        <v>9.44</v>
      </c>
      <c r="W690" s="59">
        <v>41.12</v>
      </c>
      <c r="X690" s="59">
        <v>50.56</v>
      </c>
      <c r="Y690" s="91">
        <f t="shared" si="153"/>
        <v>-8.86</v>
      </c>
    </row>
    <row r="691" spans="1:25" s="50" customFormat="1" ht="24" x14ac:dyDescent="0.25">
      <c r="A691" s="52" t="s">
        <v>2663</v>
      </c>
      <c r="B691" s="3" t="s">
        <v>835</v>
      </c>
      <c r="C691" s="46">
        <v>89443</v>
      </c>
      <c r="D691" s="46" t="s">
        <v>103</v>
      </c>
      <c r="E691" s="48" t="s">
        <v>1808</v>
      </c>
      <c r="F691" s="46" t="s">
        <v>133</v>
      </c>
      <c r="G691" s="59">
        <v>1</v>
      </c>
      <c r="H691" s="59">
        <v>1</v>
      </c>
      <c r="I691" s="66">
        <v>8.0399999999999991</v>
      </c>
      <c r="J691" s="59">
        <v>6.63</v>
      </c>
      <c r="K691" s="66">
        <v>9.33</v>
      </c>
      <c r="L691" s="59">
        <v>7.7</v>
      </c>
      <c r="M691" s="59">
        <f t="shared" si="158"/>
        <v>14.33</v>
      </c>
      <c r="N691" s="59">
        <f t="shared" si="159"/>
        <v>6.63</v>
      </c>
      <c r="O691" s="59">
        <f t="shared" si="160"/>
        <v>7.7</v>
      </c>
      <c r="P691" s="59">
        <f t="shared" si="161"/>
        <v>14.33</v>
      </c>
      <c r="Q691" s="58">
        <f t="shared" si="152"/>
        <v>3.5835434292991673E-6</v>
      </c>
      <c r="S691" s="59">
        <v>8.0399999999999991</v>
      </c>
      <c r="T691" s="59">
        <v>9.33</v>
      </c>
      <c r="U691" s="59">
        <v>17.37</v>
      </c>
      <c r="V691" s="59">
        <v>8.0399999999999991</v>
      </c>
      <c r="W691" s="59">
        <v>9.33</v>
      </c>
      <c r="X691" s="59">
        <v>17.37</v>
      </c>
      <c r="Y691" s="91">
        <f t="shared" si="153"/>
        <v>-3.0400000000000009</v>
      </c>
    </row>
    <row r="692" spans="1:25" s="50" customFormat="1" ht="24" x14ac:dyDescent="0.25">
      <c r="A692" s="52" t="s">
        <v>2664</v>
      </c>
      <c r="B692" s="3" t="s">
        <v>836</v>
      </c>
      <c r="C692" s="46">
        <v>89627</v>
      </c>
      <c r="D692" s="46" t="s">
        <v>103</v>
      </c>
      <c r="E692" s="48" t="s">
        <v>1606</v>
      </c>
      <c r="F692" s="46" t="s">
        <v>133</v>
      </c>
      <c r="G692" s="59">
        <v>3</v>
      </c>
      <c r="H692" s="59">
        <v>3</v>
      </c>
      <c r="I692" s="66">
        <v>4.9000000000000004</v>
      </c>
      <c r="J692" s="59">
        <v>4.04</v>
      </c>
      <c r="K692" s="66">
        <v>17.11</v>
      </c>
      <c r="L692" s="59">
        <v>14.12</v>
      </c>
      <c r="M692" s="59">
        <f t="shared" si="158"/>
        <v>18.16</v>
      </c>
      <c r="N692" s="59">
        <f t="shared" si="159"/>
        <v>12.12</v>
      </c>
      <c r="O692" s="59">
        <f t="shared" si="160"/>
        <v>42.36</v>
      </c>
      <c r="P692" s="59">
        <f t="shared" si="161"/>
        <v>54.48</v>
      </c>
      <c r="Q692" s="58">
        <f t="shared" si="152"/>
        <v>1.3623966924509324E-5</v>
      </c>
      <c r="S692" s="59">
        <v>4.9000000000000004</v>
      </c>
      <c r="T692" s="59">
        <v>17.11</v>
      </c>
      <c r="U692" s="59">
        <v>22.01</v>
      </c>
      <c r="V692" s="59">
        <v>14.7</v>
      </c>
      <c r="W692" s="59">
        <v>51.33</v>
      </c>
      <c r="X692" s="59">
        <v>66.03</v>
      </c>
      <c r="Y692" s="91">
        <f t="shared" si="153"/>
        <v>-11.550000000000004</v>
      </c>
    </row>
    <row r="693" spans="1:25" s="50" customFormat="1" ht="24" x14ac:dyDescent="0.25">
      <c r="A693" s="52" t="s">
        <v>2665</v>
      </c>
      <c r="B693" s="48" t="s">
        <v>1809</v>
      </c>
      <c r="C693" s="47" t="s">
        <v>1762</v>
      </c>
      <c r="D693" s="47" t="s">
        <v>103</v>
      </c>
      <c r="E693" s="48" t="s">
        <v>1763</v>
      </c>
      <c r="F693" s="47" t="s">
        <v>133</v>
      </c>
      <c r="G693" s="59">
        <v>1</v>
      </c>
      <c r="H693" s="59">
        <v>1</v>
      </c>
      <c r="I693" s="66">
        <v>8.27</v>
      </c>
      <c r="J693" s="59">
        <v>6.82</v>
      </c>
      <c r="K693" s="66">
        <v>12.78</v>
      </c>
      <c r="L693" s="59">
        <v>10.54</v>
      </c>
      <c r="M693" s="59">
        <f t="shared" si="158"/>
        <v>17.36</v>
      </c>
      <c r="N693" s="59">
        <f t="shared" si="159"/>
        <v>6.82</v>
      </c>
      <c r="O693" s="59">
        <f t="shared" si="160"/>
        <v>10.54</v>
      </c>
      <c r="P693" s="59">
        <f t="shared" si="161"/>
        <v>17.36</v>
      </c>
      <c r="Q693" s="58">
        <f t="shared" si="152"/>
        <v>4.341264056708551E-6</v>
      </c>
      <c r="S693" s="59">
        <v>8.27</v>
      </c>
      <c r="T693" s="59">
        <v>12.78</v>
      </c>
      <c r="U693" s="59">
        <v>21.05</v>
      </c>
      <c r="V693" s="59">
        <v>8.27</v>
      </c>
      <c r="W693" s="59">
        <v>12.78</v>
      </c>
      <c r="X693" s="59">
        <v>21.05</v>
      </c>
      <c r="Y693" s="91">
        <f t="shared" si="153"/>
        <v>-3.6900000000000013</v>
      </c>
    </row>
    <row r="694" spans="1:25" s="50" customFormat="1" x14ac:dyDescent="0.25">
      <c r="A694" s="52" t="s">
        <v>2666</v>
      </c>
      <c r="B694" s="3" t="s">
        <v>837</v>
      </c>
      <c r="C694" s="46">
        <v>81360</v>
      </c>
      <c r="D694" s="47" t="s">
        <v>1490</v>
      </c>
      <c r="E694" s="48" t="s">
        <v>485</v>
      </c>
      <c r="F694" s="46" t="s">
        <v>106</v>
      </c>
      <c r="G694" s="59">
        <v>4</v>
      </c>
      <c r="H694" s="59">
        <v>4</v>
      </c>
      <c r="I694" s="66">
        <v>4.25</v>
      </c>
      <c r="J694" s="59">
        <v>3.5</v>
      </c>
      <c r="K694" s="66">
        <v>7.49</v>
      </c>
      <c r="L694" s="59">
        <v>6.18</v>
      </c>
      <c r="M694" s="59">
        <f t="shared" si="158"/>
        <v>9.68</v>
      </c>
      <c r="N694" s="59">
        <f t="shared" si="159"/>
        <v>14</v>
      </c>
      <c r="O694" s="59">
        <f t="shared" si="160"/>
        <v>24.72</v>
      </c>
      <c r="P694" s="59">
        <f t="shared" si="161"/>
        <v>38.72</v>
      </c>
      <c r="Q694" s="58">
        <f t="shared" si="152"/>
        <v>9.6828193707232209E-6</v>
      </c>
      <c r="S694" s="59">
        <v>4.25</v>
      </c>
      <c r="T694" s="59">
        <v>7.49</v>
      </c>
      <c r="U694" s="59">
        <v>11.74</v>
      </c>
      <c r="V694" s="59">
        <v>17</v>
      </c>
      <c r="W694" s="59">
        <v>29.96</v>
      </c>
      <c r="X694" s="59">
        <v>46.96</v>
      </c>
      <c r="Y694" s="91">
        <f t="shared" si="153"/>
        <v>-8.240000000000002</v>
      </c>
    </row>
    <row r="695" spans="1:25" s="50" customFormat="1" ht="36" x14ac:dyDescent="0.25">
      <c r="A695" s="52" t="s">
        <v>2667</v>
      </c>
      <c r="B695" s="48" t="s">
        <v>1810</v>
      </c>
      <c r="C695" s="47" t="s">
        <v>1611</v>
      </c>
      <c r="D695" s="47" t="s">
        <v>103</v>
      </c>
      <c r="E695" s="48" t="s">
        <v>1612</v>
      </c>
      <c r="F695" s="47" t="s">
        <v>133</v>
      </c>
      <c r="G695" s="59">
        <v>2</v>
      </c>
      <c r="H695" s="59">
        <v>2</v>
      </c>
      <c r="I695" s="66">
        <v>5.26</v>
      </c>
      <c r="J695" s="59">
        <v>4.34</v>
      </c>
      <c r="K695" s="66">
        <v>12.65</v>
      </c>
      <c r="L695" s="59">
        <v>10.44</v>
      </c>
      <c r="M695" s="59">
        <f t="shared" si="158"/>
        <v>14.78</v>
      </c>
      <c r="N695" s="59">
        <f t="shared" si="159"/>
        <v>8.68</v>
      </c>
      <c r="O695" s="59">
        <f t="shared" si="160"/>
        <v>20.88</v>
      </c>
      <c r="P695" s="59">
        <f t="shared" si="161"/>
        <v>29.56</v>
      </c>
      <c r="Q695" s="58">
        <f t="shared" si="152"/>
        <v>7.3921523914922108E-6</v>
      </c>
      <c r="S695" s="59">
        <v>5.26</v>
      </c>
      <c r="T695" s="59">
        <v>12.65</v>
      </c>
      <c r="U695" s="59">
        <v>17.91</v>
      </c>
      <c r="V695" s="59">
        <v>10.52</v>
      </c>
      <c r="W695" s="59">
        <v>25.3</v>
      </c>
      <c r="X695" s="59">
        <v>35.82</v>
      </c>
      <c r="Y695" s="91">
        <f t="shared" si="153"/>
        <v>-6.2600000000000016</v>
      </c>
    </row>
    <row r="696" spans="1:25" s="50" customFormat="1" x14ac:dyDescent="0.25">
      <c r="A696" s="52" t="s">
        <v>2668</v>
      </c>
      <c r="B696" s="3" t="s">
        <v>838</v>
      </c>
      <c r="C696" s="46">
        <v>81340</v>
      </c>
      <c r="D696" s="47" t="s">
        <v>1490</v>
      </c>
      <c r="E696" s="48" t="s">
        <v>499</v>
      </c>
      <c r="F696" s="46" t="s">
        <v>106</v>
      </c>
      <c r="G696" s="59">
        <v>2</v>
      </c>
      <c r="H696" s="59">
        <v>2</v>
      </c>
      <c r="I696" s="66">
        <v>6.72</v>
      </c>
      <c r="J696" s="59">
        <v>5.54</v>
      </c>
      <c r="K696" s="66">
        <v>4.93</v>
      </c>
      <c r="L696" s="59">
        <v>4.0599999999999996</v>
      </c>
      <c r="M696" s="59">
        <f t="shared" si="158"/>
        <v>9.6</v>
      </c>
      <c r="N696" s="59">
        <f t="shared" si="159"/>
        <v>11.08</v>
      </c>
      <c r="O696" s="59">
        <f t="shared" si="160"/>
        <v>8.1199999999999992</v>
      </c>
      <c r="P696" s="59">
        <f t="shared" si="161"/>
        <v>19.2</v>
      </c>
      <c r="Q696" s="58">
        <f t="shared" si="152"/>
        <v>4.8013980350693653E-6</v>
      </c>
      <c r="S696" s="59">
        <v>6.72</v>
      </c>
      <c r="T696" s="59">
        <v>4.93</v>
      </c>
      <c r="U696" s="59">
        <v>11.65</v>
      </c>
      <c r="V696" s="59">
        <v>13.44</v>
      </c>
      <c r="W696" s="59">
        <v>9.86</v>
      </c>
      <c r="X696" s="59">
        <v>23.3</v>
      </c>
      <c r="Y696" s="91">
        <f t="shared" si="153"/>
        <v>-4.1000000000000014</v>
      </c>
    </row>
    <row r="697" spans="1:25" s="50" customFormat="1" x14ac:dyDescent="0.25">
      <c r="A697" s="52" t="s">
        <v>2669</v>
      </c>
      <c r="B697" s="3" t="s">
        <v>839</v>
      </c>
      <c r="C697" s="46">
        <v>81180</v>
      </c>
      <c r="D697" s="47" t="s">
        <v>1490</v>
      </c>
      <c r="E697" s="48" t="s">
        <v>491</v>
      </c>
      <c r="F697" s="46" t="s">
        <v>106</v>
      </c>
      <c r="G697" s="59">
        <v>1</v>
      </c>
      <c r="H697" s="59">
        <v>1</v>
      </c>
      <c r="I697" s="66">
        <v>5.22</v>
      </c>
      <c r="J697" s="59">
        <v>4.3</v>
      </c>
      <c r="K697" s="66">
        <v>6.09</v>
      </c>
      <c r="L697" s="59">
        <v>5.0199999999999996</v>
      </c>
      <c r="M697" s="59">
        <f t="shared" si="158"/>
        <v>9.32</v>
      </c>
      <c r="N697" s="59">
        <f t="shared" si="159"/>
        <v>4.3</v>
      </c>
      <c r="O697" s="59">
        <f t="shared" si="160"/>
        <v>5.0199999999999996</v>
      </c>
      <c r="P697" s="59">
        <f t="shared" si="161"/>
        <v>9.32</v>
      </c>
      <c r="Q697" s="58">
        <f t="shared" si="152"/>
        <v>2.3306786295232545E-6</v>
      </c>
      <c r="S697" s="59">
        <v>5.22</v>
      </c>
      <c r="T697" s="59">
        <v>6.09</v>
      </c>
      <c r="U697" s="59">
        <v>11.31</v>
      </c>
      <c r="V697" s="59">
        <v>5.22</v>
      </c>
      <c r="W697" s="59">
        <v>6.09</v>
      </c>
      <c r="X697" s="59">
        <v>11.31</v>
      </c>
      <c r="Y697" s="91">
        <f t="shared" si="153"/>
        <v>-1.9900000000000002</v>
      </c>
    </row>
    <row r="698" spans="1:25" s="50" customFormat="1" x14ac:dyDescent="0.25">
      <c r="A698" s="52" t="s">
        <v>2670</v>
      </c>
      <c r="B698" s="3" t="s">
        <v>840</v>
      </c>
      <c r="C698" s="46">
        <v>81131</v>
      </c>
      <c r="D698" s="47" t="s">
        <v>1490</v>
      </c>
      <c r="E698" s="48" t="s">
        <v>841</v>
      </c>
      <c r="F698" s="46" t="s">
        <v>106</v>
      </c>
      <c r="G698" s="59">
        <v>2</v>
      </c>
      <c r="H698" s="59">
        <v>2</v>
      </c>
      <c r="I698" s="66">
        <v>5.59</v>
      </c>
      <c r="J698" s="59">
        <v>4.6100000000000003</v>
      </c>
      <c r="K698" s="66">
        <v>2.34</v>
      </c>
      <c r="L698" s="59">
        <v>1.93</v>
      </c>
      <c r="M698" s="59">
        <f t="shared" si="158"/>
        <v>6.54</v>
      </c>
      <c r="N698" s="59">
        <f t="shared" si="159"/>
        <v>9.2200000000000006</v>
      </c>
      <c r="O698" s="59">
        <f t="shared" si="160"/>
        <v>3.86</v>
      </c>
      <c r="P698" s="59">
        <f t="shared" si="161"/>
        <v>13.08</v>
      </c>
      <c r="Q698" s="58">
        <f t="shared" si="152"/>
        <v>3.2709524113910052E-6</v>
      </c>
      <c r="S698" s="59">
        <v>5.59</v>
      </c>
      <c r="T698" s="59">
        <v>2.34</v>
      </c>
      <c r="U698" s="59">
        <v>7.93</v>
      </c>
      <c r="V698" s="59">
        <v>11.18</v>
      </c>
      <c r="W698" s="59">
        <v>4.68</v>
      </c>
      <c r="X698" s="59">
        <v>15.86</v>
      </c>
      <c r="Y698" s="91">
        <f t="shared" si="153"/>
        <v>-2.7799999999999994</v>
      </c>
    </row>
    <row r="699" spans="1:25" s="50" customFormat="1" x14ac:dyDescent="0.25">
      <c r="A699" s="52" t="s">
        <v>2671</v>
      </c>
      <c r="B699" s="3" t="s">
        <v>842</v>
      </c>
      <c r="C699" s="46">
        <v>80926</v>
      </c>
      <c r="D699" s="47" t="s">
        <v>1490</v>
      </c>
      <c r="E699" s="48" t="s">
        <v>493</v>
      </c>
      <c r="F699" s="46" t="s">
        <v>106</v>
      </c>
      <c r="G699" s="59">
        <v>1</v>
      </c>
      <c r="H699" s="59">
        <v>1</v>
      </c>
      <c r="I699" s="66">
        <v>22.78</v>
      </c>
      <c r="J699" s="59">
        <v>18.8</v>
      </c>
      <c r="K699" s="66">
        <v>83.65</v>
      </c>
      <c r="L699" s="59">
        <v>69.03</v>
      </c>
      <c r="M699" s="59">
        <f t="shared" si="158"/>
        <v>87.83</v>
      </c>
      <c r="N699" s="59">
        <f t="shared" si="159"/>
        <v>18.8</v>
      </c>
      <c r="O699" s="59">
        <f t="shared" si="160"/>
        <v>69.03</v>
      </c>
      <c r="P699" s="59">
        <f t="shared" si="161"/>
        <v>87.83</v>
      </c>
      <c r="Q699" s="58">
        <f t="shared" si="152"/>
        <v>2.1963895282299081E-5</v>
      </c>
      <c r="S699" s="59">
        <v>22.78</v>
      </c>
      <c r="T699" s="59">
        <v>83.65</v>
      </c>
      <c r="U699" s="59">
        <v>106.43</v>
      </c>
      <c r="V699" s="59">
        <v>22.78</v>
      </c>
      <c r="W699" s="59">
        <v>83.65</v>
      </c>
      <c r="X699" s="59">
        <v>106.43</v>
      </c>
      <c r="Y699" s="91">
        <f t="shared" si="153"/>
        <v>-18.600000000000009</v>
      </c>
    </row>
    <row r="700" spans="1:25" s="50" customFormat="1" x14ac:dyDescent="0.25">
      <c r="A700" s="52" t="s">
        <v>2672</v>
      </c>
      <c r="B700" s="3" t="s">
        <v>843</v>
      </c>
      <c r="C700" s="46">
        <v>80927</v>
      </c>
      <c r="D700" s="46" t="s">
        <v>1490</v>
      </c>
      <c r="E700" s="48" t="s">
        <v>495</v>
      </c>
      <c r="F700" s="46" t="s">
        <v>106</v>
      </c>
      <c r="G700" s="59">
        <v>1</v>
      </c>
      <c r="H700" s="59">
        <v>1</v>
      </c>
      <c r="I700" s="66">
        <v>22.78</v>
      </c>
      <c r="J700" s="59">
        <v>18.8</v>
      </c>
      <c r="K700" s="66">
        <v>114.78</v>
      </c>
      <c r="L700" s="59">
        <v>94.72</v>
      </c>
      <c r="M700" s="59">
        <f t="shared" si="158"/>
        <v>113.52</v>
      </c>
      <c r="N700" s="59">
        <f t="shared" si="159"/>
        <v>18.8</v>
      </c>
      <c r="O700" s="59">
        <f t="shared" si="160"/>
        <v>94.72</v>
      </c>
      <c r="P700" s="59">
        <f t="shared" si="161"/>
        <v>113.52</v>
      </c>
      <c r="Q700" s="58">
        <f t="shared" si="152"/>
        <v>2.8388265882347623E-5</v>
      </c>
      <c r="S700" s="59">
        <v>22.78</v>
      </c>
      <c r="T700" s="59">
        <v>114.78</v>
      </c>
      <c r="U700" s="59">
        <v>137.56</v>
      </c>
      <c r="V700" s="59">
        <v>22.78</v>
      </c>
      <c r="W700" s="59">
        <v>114.78</v>
      </c>
      <c r="X700" s="59">
        <v>137.56</v>
      </c>
      <c r="Y700" s="91">
        <f t="shared" si="153"/>
        <v>-24.040000000000006</v>
      </c>
    </row>
    <row r="701" spans="1:25" s="50" customFormat="1" x14ac:dyDescent="0.25">
      <c r="A701" s="52" t="s">
        <v>2673</v>
      </c>
      <c r="B701" s="3" t="s">
        <v>844</v>
      </c>
      <c r="C701" s="46">
        <v>80929</v>
      </c>
      <c r="D701" s="47" t="s">
        <v>1490</v>
      </c>
      <c r="E701" s="48" t="s">
        <v>497</v>
      </c>
      <c r="F701" s="46" t="s">
        <v>106</v>
      </c>
      <c r="G701" s="59">
        <v>1</v>
      </c>
      <c r="H701" s="59">
        <v>1</v>
      </c>
      <c r="I701" s="66">
        <v>35.479999999999997</v>
      </c>
      <c r="J701" s="59">
        <v>29.28</v>
      </c>
      <c r="K701" s="66">
        <v>171.02</v>
      </c>
      <c r="L701" s="59">
        <v>141.13999999999999</v>
      </c>
      <c r="M701" s="59">
        <f t="shared" si="158"/>
        <v>170.42</v>
      </c>
      <c r="N701" s="59">
        <f t="shared" si="159"/>
        <v>29.28</v>
      </c>
      <c r="O701" s="59">
        <f t="shared" si="160"/>
        <v>141.13999999999999</v>
      </c>
      <c r="P701" s="59">
        <f t="shared" si="161"/>
        <v>170.42</v>
      </c>
      <c r="Q701" s="58">
        <f t="shared" si="152"/>
        <v>4.2617409017527145E-5</v>
      </c>
      <c r="S701" s="59">
        <v>35.479999999999997</v>
      </c>
      <c r="T701" s="59">
        <v>171.02</v>
      </c>
      <c r="U701" s="59">
        <v>206.5</v>
      </c>
      <c r="V701" s="59">
        <v>35.479999999999997</v>
      </c>
      <c r="W701" s="59">
        <v>171.02</v>
      </c>
      <c r="X701" s="59">
        <v>206.5</v>
      </c>
      <c r="Y701" s="91">
        <f t="shared" si="153"/>
        <v>-36.080000000000013</v>
      </c>
    </row>
    <row r="702" spans="1:25" s="50" customFormat="1" ht="36" x14ac:dyDescent="0.25">
      <c r="A702" s="52" t="s">
        <v>2674</v>
      </c>
      <c r="B702" s="48" t="s">
        <v>1811</v>
      </c>
      <c r="C702" s="47" t="s">
        <v>1615</v>
      </c>
      <c r="D702" s="47" t="s">
        <v>103</v>
      </c>
      <c r="E702" s="48" t="s">
        <v>1616</v>
      </c>
      <c r="F702" s="47" t="s">
        <v>133</v>
      </c>
      <c r="G702" s="59">
        <v>2</v>
      </c>
      <c r="H702" s="59">
        <v>2</v>
      </c>
      <c r="I702" s="66">
        <v>8.23</v>
      </c>
      <c r="J702" s="59">
        <v>6.79</v>
      </c>
      <c r="K702" s="66">
        <v>86.91</v>
      </c>
      <c r="L702" s="59">
        <v>71.72</v>
      </c>
      <c r="M702" s="59">
        <f t="shared" si="158"/>
        <v>78.510000000000005</v>
      </c>
      <c r="N702" s="59">
        <f t="shared" si="159"/>
        <v>13.58</v>
      </c>
      <c r="O702" s="59">
        <f t="shared" si="160"/>
        <v>143.44</v>
      </c>
      <c r="P702" s="59">
        <f t="shared" si="161"/>
        <v>157.02000000000001</v>
      </c>
      <c r="Q702" s="58">
        <f t="shared" si="152"/>
        <v>3.9266433305551656E-5</v>
      </c>
      <c r="S702" s="59">
        <v>8.23</v>
      </c>
      <c r="T702" s="59">
        <v>86.91</v>
      </c>
      <c r="U702" s="59">
        <v>95.14</v>
      </c>
      <c r="V702" s="59">
        <v>16.46</v>
      </c>
      <c r="W702" s="59">
        <v>173.82</v>
      </c>
      <c r="X702" s="59">
        <v>190.28</v>
      </c>
      <c r="Y702" s="91">
        <f t="shared" si="153"/>
        <v>-33.259999999999991</v>
      </c>
    </row>
    <row r="703" spans="1:25" s="50" customFormat="1" x14ac:dyDescent="0.25">
      <c r="A703" s="52" t="s">
        <v>2675</v>
      </c>
      <c r="B703" s="44" t="s">
        <v>845</v>
      </c>
      <c r="C703" s="62"/>
      <c r="D703" s="62"/>
      <c r="E703" s="87" t="s">
        <v>686</v>
      </c>
      <c r="F703" s="62"/>
      <c r="G703" s="60"/>
      <c r="H703" s="60"/>
      <c r="I703" s="66"/>
      <c r="J703" s="60"/>
      <c r="K703" s="66"/>
      <c r="L703" s="60"/>
      <c r="M703" s="60"/>
      <c r="N703" s="60"/>
      <c r="O703" s="60"/>
      <c r="P703" s="61">
        <f>SUM(P704:P718)</f>
        <v>1218.8099999999997</v>
      </c>
      <c r="Q703" s="57">
        <f t="shared" si="152"/>
        <v>3.047912468293173E-4</v>
      </c>
      <c r="S703" s="60"/>
      <c r="T703" s="60"/>
      <c r="U703" s="60"/>
      <c r="V703" s="60"/>
      <c r="W703" s="60"/>
      <c r="X703" s="61">
        <v>1477.56</v>
      </c>
      <c r="Y703" s="91">
        <f t="shared" si="153"/>
        <v>-258.75000000000023</v>
      </c>
    </row>
    <row r="704" spans="1:25" s="50" customFormat="1" ht="36" x14ac:dyDescent="0.25">
      <c r="A704" s="52" t="s">
        <v>2676</v>
      </c>
      <c r="B704" s="48" t="s">
        <v>1812</v>
      </c>
      <c r="C704" s="47" t="s">
        <v>1620</v>
      </c>
      <c r="D704" s="47" t="s">
        <v>103</v>
      </c>
      <c r="E704" s="48" t="s">
        <v>1621</v>
      </c>
      <c r="F704" s="47" t="s">
        <v>289</v>
      </c>
      <c r="G704" s="59">
        <v>7.85</v>
      </c>
      <c r="H704" s="59">
        <v>7.85</v>
      </c>
      <c r="I704" s="66">
        <v>10.91</v>
      </c>
      <c r="J704" s="59">
        <v>9</v>
      </c>
      <c r="K704" s="66">
        <v>10.07</v>
      </c>
      <c r="L704" s="59">
        <v>8.31</v>
      </c>
      <c r="M704" s="59">
        <f t="shared" ref="M704:M718" si="162">L704+J704</f>
        <v>17.310000000000002</v>
      </c>
      <c r="N704" s="59">
        <f t="shared" ref="N704:N718" si="163">TRUNC(J704*H704,2)</f>
        <v>70.650000000000006</v>
      </c>
      <c r="O704" s="59">
        <f t="shared" ref="O704:O718" si="164">TRUNC(L704*H704,2)</f>
        <v>65.23</v>
      </c>
      <c r="P704" s="59">
        <f t="shared" ref="P704:P718" si="165">TRUNC(((J704*H704)+(L704*H704)),2)</f>
        <v>135.88</v>
      </c>
      <c r="Q704" s="58">
        <f t="shared" si="152"/>
        <v>3.3979894010688824E-5</v>
      </c>
      <c r="S704" s="59">
        <v>10.91</v>
      </c>
      <c r="T704" s="59">
        <v>10.07</v>
      </c>
      <c r="U704" s="59">
        <v>20.98</v>
      </c>
      <c r="V704" s="59">
        <v>85.64</v>
      </c>
      <c r="W704" s="59">
        <v>79.05</v>
      </c>
      <c r="X704" s="59">
        <v>164.69</v>
      </c>
      <c r="Y704" s="91">
        <f t="shared" si="153"/>
        <v>-28.810000000000002</v>
      </c>
    </row>
    <row r="705" spans="1:25" s="50" customFormat="1" ht="36" x14ac:dyDescent="0.25">
      <c r="A705" s="52" t="s">
        <v>2677</v>
      </c>
      <c r="B705" s="48" t="s">
        <v>1813</v>
      </c>
      <c r="C705" s="47" t="s">
        <v>1623</v>
      </c>
      <c r="D705" s="47" t="s">
        <v>103</v>
      </c>
      <c r="E705" s="48" t="s">
        <v>1624</v>
      </c>
      <c r="F705" s="47" t="s">
        <v>289</v>
      </c>
      <c r="G705" s="59">
        <v>11.61</v>
      </c>
      <c r="H705" s="59">
        <v>11.61</v>
      </c>
      <c r="I705" s="66">
        <v>11.85</v>
      </c>
      <c r="J705" s="59">
        <v>9.77</v>
      </c>
      <c r="K705" s="66">
        <v>14.84</v>
      </c>
      <c r="L705" s="59">
        <v>12.24</v>
      </c>
      <c r="M705" s="59">
        <f t="shared" si="162"/>
        <v>22.009999999999998</v>
      </c>
      <c r="N705" s="59">
        <f t="shared" si="163"/>
        <v>113.42</v>
      </c>
      <c r="O705" s="59">
        <f t="shared" si="164"/>
        <v>142.1</v>
      </c>
      <c r="P705" s="59">
        <f t="shared" si="165"/>
        <v>255.53</v>
      </c>
      <c r="Q705" s="58">
        <f t="shared" si="152"/>
        <v>6.3901106244858069E-5</v>
      </c>
      <c r="S705" s="59">
        <v>11.85</v>
      </c>
      <c r="T705" s="59">
        <v>14.84</v>
      </c>
      <c r="U705" s="59">
        <v>26.69</v>
      </c>
      <c r="V705" s="59">
        <v>137.57</v>
      </c>
      <c r="W705" s="59">
        <v>172.3</v>
      </c>
      <c r="X705" s="59">
        <v>309.87</v>
      </c>
      <c r="Y705" s="91">
        <f t="shared" si="153"/>
        <v>-54.34</v>
      </c>
    </row>
    <row r="706" spans="1:25" s="50" customFormat="1" ht="36" x14ac:dyDescent="0.25">
      <c r="A706" s="52" t="s">
        <v>2678</v>
      </c>
      <c r="B706" s="48" t="s">
        <v>1814</v>
      </c>
      <c r="C706" s="47" t="s">
        <v>1626</v>
      </c>
      <c r="D706" s="47" t="s">
        <v>103</v>
      </c>
      <c r="E706" s="48" t="s">
        <v>1627</v>
      </c>
      <c r="F706" s="47" t="s">
        <v>289</v>
      </c>
      <c r="G706" s="59">
        <v>8.5500000000000007</v>
      </c>
      <c r="H706" s="59">
        <v>8.5500000000000007</v>
      </c>
      <c r="I706" s="66">
        <v>16.55</v>
      </c>
      <c r="J706" s="59">
        <v>13.65</v>
      </c>
      <c r="K706" s="66">
        <v>20.62</v>
      </c>
      <c r="L706" s="59">
        <v>17.010000000000002</v>
      </c>
      <c r="M706" s="59">
        <f t="shared" si="162"/>
        <v>30.660000000000004</v>
      </c>
      <c r="N706" s="59">
        <f t="shared" si="163"/>
        <v>116.7</v>
      </c>
      <c r="O706" s="59">
        <f t="shared" si="164"/>
        <v>145.43</v>
      </c>
      <c r="P706" s="59">
        <f t="shared" si="165"/>
        <v>262.14</v>
      </c>
      <c r="Q706" s="58">
        <f t="shared" si="152"/>
        <v>6.5554087547556433E-5</v>
      </c>
      <c r="S706" s="59">
        <v>16.55</v>
      </c>
      <c r="T706" s="59">
        <v>20.62</v>
      </c>
      <c r="U706" s="59">
        <v>37.17</v>
      </c>
      <c r="V706" s="59">
        <v>141.5</v>
      </c>
      <c r="W706" s="59">
        <v>176.3</v>
      </c>
      <c r="X706" s="59">
        <v>317.8</v>
      </c>
      <c r="Y706" s="91">
        <f t="shared" si="153"/>
        <v>-55.660000000000025</v>
      </c>
    </row>
    <row r="707" spans="1:25" s="50" customFormat="1" ht="36" x14ac:dyDescent="0.25">
      <c r="A707" s="52" t="s">
        <v>2679</v>
      </c>
      <c r="B707" s="48" t="s">
        <v>1815</v>
      </c>
      <c r="C707" s="47" t="s">
        <v>1649</v>
      </c>
      <c r="D707" s="47" t="s">
        <v>103</v>
      </c>
      <c r="E707" s="48" t="s">
        <v>1650</v>
      </c>
      <c r="F707" s="47" t="s">
        <v>133</v>
      </c>
      <c r="G707" s="59">
        <v>4</v>
      </c>
      <c r="H707" s="59">
        <v>4</v>
      </c>
      <c r="I707" s="66">
        <v>4.72</v>
      </c>
      <c r="J707" s="59">
        <v>3.89</v>
      </c>
      <c r="K707" s="66">
        <v>8.17</v>
      </c>
      <c r="L707" s="59">
        <v>6.74</v>
      </c>
      <c r="M707" s="59">
        <f t="shared" si="162"/>
        <v>10.63</v>
      </c>
      <c r="N707" s="59">
        <f t="shared" si="163"/>
        <v>15.56</v>
      </c>
      <c r="O707" s="59">
        <f t="shared" si="164"/>
        <v>26.96</v>
      </c>
      <c r="P707" s="59">
        <f t="shared" si="165"/>
        <v>42.52</v>
      </c>
      <c r="Q707" s="58">
        <f t="shared" si="152"/>
        <v>1.0633096065164034E-5</v>
      </c>
      <c r="S707" s="59">
        <v>4.72</v>
      </c>
      <c r="T707" s="59">
        <v>8.17</v>
      </c>
      <c r="U707" s="59">
        <v>12.89</v>
      </c>
      <c r="V707" s="59">
        <v>18.88</v>
      </c>
      <c r="W707" s="59">
        <v>32.68</v>
      </c>
      <c r="X707" s="59">
        <v>51.56</v>
      </c>
      <c r="Y707" s="91">
        <f t="shared" si="153"/>
        <v>-9.0399999999999991</v>
      </c>
    </row>
    <row r="708" spans="1:25" s="50" customFormat="1" ht="24" x14ac:dyDescent="0.25">
      <c r="A708" s="52" t="s">
        <v>2680</v>
      </c>
      <c r="B708" s="3" t="s">
        <v>846</v>
      </c>
      <c r="C708" s="46" t="s">
        <v>511</v>
      </c>
      <c r="D708" s="46" t="s">
        <v>70</v>
      </c>
      <c r="E708" s="48" t="s">
        <v>1651</v>
      </c>
      <c r="F708" s="46" t="s">
        <v>133</v>
      </c>
      <c r="G708" s="59">
        <v>4</v>
      </c>
      <c r="H708" s="59">
        <v>4</v>
      </c>
      <c r="I708" s="66">
        <v>12.29</v>
      </c>
      <c r="J708" s="59">
        <v>10.14</v>
      </c>
      <c r="K708" s="66">
        <v>19.91</v>
      </c>
      <c r="L708" s="59">
        <v>16.43</v>
      </c>
      <c r="M708" s="59">
        <f t="shared" si="162"/>
        <v>26.57</v>
      </c>
      <c r="N708" s="59">
        <f t="shared" si="163"/>
        <v>40.56</v>
      </c>
      <c r="O708" s="59">
        <f t="shared" si="164"/>
        <v>65.72</v>
      </c>
      <c r="P708" s="59">
        <f t="shared" si="165"/>
        <v>106.28</v>
      </c>
      <c r="Q708" s="58">
        <f t="shared" si="152"/>
        <v>2.657773870662355E-5</v>
      </c>
      <c r="S708" s="59">
        <v>12.29</v>
      </c>
      <c r="T708" s="59">
        <v>19.91</v>
      </c>
      <c r="U708" s="59">
        <v>32.200000000000003</v>
      </c>
      <c r="V708" s="59">
        <v>49.16</v>
      </c>
      <c r="W708" s="59">
        <v>79.64</v>
      </c>
      <c r="X708" s="59">
        <v>128.80000000000001</v>
      </c>
      <c r="Y708" s="91">
        <f t="shared" si="153"/>
        <v>-22.52000000000001</v>
      </c>
    </row>
    <row r="709" spans="1:25" s="50" customFormat="1" ht="36" x14ac:dyDescent="0.25">
      <c r="A709" s="52" t="s">
        <v>2681</v>
      </c>
      <c r="B709" s="48" t="s">
        <v>1816</v>
      </c>
      <c r="C709" s="47" t="s">
        <v>1639</v>
      </c>
      <c r="D709" s="47" t="s">
        <v>103</v>
      </c>
      <c r="E709" s="48" t="s">
        <v>1640</v>
      </c>
      <c r="F709" s="47" t="s">
        <v>133</v>
      </c>
      <c r="G709" s="59">
        <v>2</v>
      </c>
      <c r="H709" s="59">
        <v>2</v>
      </c>
      <c r="I709" s="66">
        <v>5.13</v>
      </c>
      <c r="J709" s="59">
        <v>4.2300000000000004</v>
      </c>
      <c r="K709" s="66">
        <v>9.82</v>
      </c>
      <c r="L709" s="59">
        <v>8.1</v>
      </c>
      <c r="M709" s="59">
        <f t="shared" si="162"/>
        <v>12.33</v>
      </c>
      <c r="N709" s="59">
        <f t="shared" si="163"/>
        <v>8.4600000000000009</v>
      </c>
      <c r="O709" s="59">
        <f t="shared" si="164"/>
        <v>16.2</v>
      </c>
      <c r="P709" s="59">
        <f t="shared" si="165"/>
        <v>24.66</v>
      </c>
      <c r="Q709" s="58">
        <f t="shared" si="152"/>
        <v>6.1667956012922166E-6</v>
      </c>
      <c r="S709" s="59">
        <v>5.13</v>
      </c>
      <c r="T709" s="59">
        <v>9.82</v>
      </c>
      <c r="U709" s="59">
        <v>14.95</v>
      </c>
      <c r="V709" s="59">
        <v>10.26</v>
      </c>
      <c r="W709" s="59">
        <v>19.64</v>
      </c>
      <c r="X709" s="59">
        <v>29.9</v>
      </c>
      <c r="Y709" s="91">
        <f t="shared" si="153"/>
        <v>-5.2399999999999984</v>
      </c>
    </row>
    <row r="710" spans="1:25" s="50" customFormat="1" ht="36" x14ac:dyDescent="0.25">
      <c r="A710" s="52" t="s">
        <v>2682</v>
      </c>
      <c r="B710" s="48" t="s">
        <v>1817</v>
      </c>
      <c r="C710" s="47" t="s">
        <v>1642</v>
      </c>
      <c r="D710" s="47" t="s">
        <v>103</v>
      </c>
      <c r="E710" s="48" t="s">
        <v>1643</v>
      </c>
      <c r="F710" s="47" t="s">
        <v>133</v>
      </c>
      <c r="G710" s="59">
        <v>2</v>
      </c>
      <c r="H710" s="59">
        <v>2</v>
      </c>
      <c r="I710" s="66">
        <v>7.16</v>
      </c>
      <c r="J710" s="59">
        <v>5.9</v>
      </c>
      <c r="K710" s="66">
        <v>20.49</v>
      </c>
      <c r="L710" s="59">
        <v>16.91</v>
      </c>
      <c r="M710" s="59">
        <f t="shared" si="162"/>
        <v>22.810000000000002</v>
      </c>
      <c r="N710" s="59">
        <f t="shared" si="163"/>
        <v>11.8</v>
      </c>
      <c r="O710" s="59">
        <f t="shared" si="164"/>
        <v>33.82</v>
      </c>
      <c r="P710" s="59">
        <f t="shared" si="165"/>
        <v>45.62</v>
      </c>
      <c r="Q710" s="58">
        <f t="shared" ref="Q710:Q773" si="166">P710/$O$998</f>
        <v>1.1408321789576273E-5</v>
      </c>
      <c r="S710" s="59">
        <v>7.16</v>
      </c>
      <c r="T710" s="59">
        <v>20.49</v>
      </c>
      <c r="U710" s="59">
        <v>27.65</v>
      </c>
      <c r="V710" s="59">
        <v>14.32</v>
      </c>
      <c r="W710" s="59">
        <v>40.98</v>
      </c>
      <c r="X710" s="59">
        <v>55.3</v>
      </c>
      <c r="Y710" s="91">
        <f t="shared" si="153"/>
        <v>-9.68</v>
      </c>
    </row>
    <row r="711" spans="1:25" s="50" customFormat="1" ht="24" x14ac:dyDescent="0.25">
      <c r="A711" s="52" t="s">
        <v>2683</v>
      </c>
      <c r="B711" s="3" t="s">
        <v>847</v>
      </c>
      <c r="C711" s="46" t="s">
        <v>509</v>
      </c>
      <c r="D711" s="46" t="s">
        <v>70</v>
      </c>
      <c r="E711" s="48" t="s">
        <v>1644</v>
      </c>
      <c r="F711" s="46" t="s">
        <v>133</v>
      </c>
      <c r="G711" s="59">
        <v>2</v>
      </c>
      <c r="H711" s="59">
        <v>2</v>
      </c>
      <c r="I711" s="66">
        <v>12.29</v>
      </c>
      <c r="J711" s="59">
        <v>10.14</v>
      </c>
      <c r="K711" s="66">
        <v>9.77</v>
      </c>
      <c r="L711" s="59">
        <v>8.06</v>
      </c>
      <c r="M711" s="59">
        <f t="shared" si="162"/>
        <v>18.200000000000003</v>
      </c>
      <c r="N711" s="59">
        <f t="shared" si="163"/>
        <v>20.28</v>
      </c>
      <c r="O711" s="59">
        <f t="shared" si="164"/>
        <v>16.12</v>
      </c>
      <c r="P711" s="59">
        <f t="shared" si="165"/>
        <v>36.4</v>
      </c>
      <c r="Q711" s="58">
        <f t="shared" si="166"/>
        <v>9.1026504414856711E-6</v>
      </c>
      <c r="S711" s="59">
        <v>12.29</v>
      </c>
      <c r="T711" s="59">
        <v>9.77</v>
      </c>
      <c r="U711" s="59">
        <v>22.06</v>
      </c>
      <c r="V711" s="59">
        <v>24.58</v>
      </c>
      <c r="W711" s="59">
        <v>19.54</v>
      </c>
      <c r="X711" s="59">
        <v>44.12</v>
      </c>
      <c r="Y711" s="91">
        <f t="shared" ref="Y711:Y774" si="167">P711-X711</f>
        <v>-7.7199999999999989</v>
      </c>
    </row>
    <row r="712" spans="1:25" s="50" customFormat="1" x14ac:dyDescent="0.25">
      <c r="A712" s="52" t="s">
        <v>2684</v>
      </c>
      <c r="B712" s="3" t="s">
        <v>848</v>
      </c>
      <c r="C712" s="46">
        <v>81973</v>
      </c>
      <c r="D712" s="47" t="s">
        <v>1490</v>
      </c>
      <c r="E712" s="48" t="s">
        <v>732</v>
      </c>
      <c r="F712" s="46" t="s">
        <v>106</v>
      </c>
      <c r="G712" s="59">
        <v>2</v>
      </c>
      <c r="H712" s="59">
        <v>2</v>
      </c>
      <c r="I712" s="66">
        <v>17.170000000000002</v>
      </c>
      <c r="J712" s="59">
        <v>14.17</v>
      </c>
      <c r="K712" s="66">
        <v>14.67</v>
      </c>
      <c r="L712" s="59">
        <v>12.1</v>
      </c>
      <c r="M712" s="59">
        <f t="shared" si="162"/>
        <v>26.27</v>
      </c>
      <c r="N712" s="59">
        <f t="shared" si="163"/>
        <v>28.34</v>
      </c>
      <c r="O712" s="59">
        <f t="shared" si="164"/>
        <v>24.2</v>
      </c>
      <c r="P712" s="59">
        <f t="shared" si="165"/>
        <v>52.54</v>
      </c>
      <c r="Q712" s="58">
        <f t="shared" si="166"/>
        <v>1.3138825664715858E-5</v>
      </c>
      <c r="S712" s="59">
        <v>17.170000000000002</v>
      </c>
      <c r="T712" s="59">
        <v>14.67</v>
      </c>
      <c r="U712" s="59">
        <v>31.84</v>
      </c>
      <c r="V712" s="59">
        <v>34.340000000000003</v>
      </c>
      <c r="W712" s="59">
        <v>29.34</v>
      </c>
      <c r="X712" s="59">
        <v>63.68</v>
      </c>
      <c r="Y712" s="91">
        <f t="shared" si="167"/>
        <v>-11.14</v>
      </c>
    </row>
    <row r="713" spans="1:25" s="50" customFormat="1" ht="36" x14ac:dyDescent="0.25">
      <c r="A713" s="52" t="s">
        <v>2685</v>
      </c>
      <c r="B713" s="48" t="s">
        <v>1818</v>
      </c>
      <c r="C713" s="47" t="s">
        <v>1636</v>
      </c>
      <c r="D713" s="47" t="s">
        <v>103</v>
      </c>
      <c r="E713" s="48" t="s">
        <v>1637</v>
      </c>
      <c r="F713" s="47" t="s">
        <v>133</v>
      </c>
      <c r="G713" s="59">
        <v>2</v>
      </c>
      <c r="H713" s="59">
        <v>2</v>
      </c>
      <c r="I713" s="66">
        <v>6.84</v>
      </c>
      <c r="J713" s="59">
        <v>5.64</v>
      </c>
      <c r="K713" s="66">
        <v>17.43</v>
      </c>
      <c r="L713" s="59">
        <v>14.38</v>
      </c>
      <c r="M713" s="59">
        <f t="shared" si="162"/>
        <v>20.02</v>
      </c>
      <c r="N713" s="59">
        <f t="shared" si="163"/>
        <v>11.28</v>
      </c>
      <c r="O713" s="59">
        <f t="shared" si="164"/>
        <v>28.76</v>
      </c>
      <c r="P713" s="59">
        <f t="shared" si="165"/>
        <v>40.04</v>
      </c>
      <c r="Q713" s="58">
        <f t="shared" si="166"/>
        <v>1.0012915485634239E-5</v>
      </c>
      <c r="S713" s="59">
        <v>6.84</v>
      </c>
      <c r="T713" s="59">
        <v>17.43</v>
      </c>
      <c r="U713" s="59">
        <v>24.27</v>
      </c>
      <c r="V713" s="59">
        <v>13.68</v>
      </c>
      <c r="W713" s="59">
        <v>34.86</v>
      </c>
      <c r="X713" s="59">
        <v>48.54</v>
      </c>
      <c r="Y713" s="91">
        <f t="shared" si="167"/>
        <v>-8.5</v>
      </c>
    </row>
    <row r="714" spans="1:25" s="50" customFormat="1" x14ac:dyDescent="0.25">
      <c r="A714" s="52" t="s">
        <v>2686</v>
      </c>
      <c r="B714" s="3" t="s">
        <v>849</v>
      </c>
      <c r="C714" s="46">
        <v>81885</v>
      </c>
      <c r="D714" s="47" t="s">
        <v>1490</v>
      </c>
      <c r="E714" s="48" t="s">
        <v>738</v>
      </c>
      <c r="F714" s="46" t="s">
        <v>106</v>
      </c>
      <c r="G714" s="59">
        <v>2</v>
      </c>
      <c r="H714" s="59">
        <v>2</v>
      </c>
      <c r="I714" s="66">
        <v>2.61</v>
      </c>
      <c r="J714" s="59">
        <v>2.15</v>
      </c>
      <c r="K714" s="66">
        <v>9.76</v>
      </c>
      <c r="L714" s="59">
        <v>8.0500000000000007</v>
      </c>
      <c r="M714" s="59">
        <f t="shared" si="162"/>
        <v>10.200000000000001</v>
      </c>
      <c r="N714" s="59">
        <f t="shared" si="163"/>
        <v>4.3</v>
      </c>
      <c r="O714" s="59">
        <f t="shared" si="164"/>
        <v>16.100000000000001</v>
      </c>
      <c r="P714" s="59">
        <f t="shared" si="165"/>
        <v>20.399999999999999</v>
      </c>
      <c r="Q714" s="58">
        <f t="shared" si="166"/>
        <v>5.1014854122612006E-6</v>
      </c>
      <c r="S714" s="59">
        <v>2.61</v>
      </c>
      <c r="T714" s="59">
        <v>9.76</v>
      </c>
      <c r="U714" s="59">
        <v>12.37</v>
      </c>
      <c r="V714" s="59">
        <v>5.22</v>
      </c>
      <c r="W714" s="59">
        <v>19.52</v>
      </c>
      <c r="X714" s="59">
        <v>24.74</v>
      </c>
      <c r="Y714" s="91">
        <f t="shared" si="167"/>
        <v>-4.34</v>
      </c>
    </row>
    <row r="715" spans="1:25" s="50" customFormat="1" x14ac:dyDescent="0.25">
      <c r="A715" s="52" t="s">
        <v>2687</v>
      </c>
      <c r="B715" s="3" t="s">
        <v>850</v>
      </c>
      <c r="C715" s="46" t="s">
        <v>516</v>
      </c>
      <c r="D715" s="46" t="s">
        <v>70</v>
      </c>
      <c r="E715" s="48" t="s">
        <v>517</v>
      </c>
      <c r="F715" s="46" t="s">
        <v>133</v>
      </c>
      <c r="G715" s="59">
        <v>2</v>
      </c>
      <c r="H715" s="59">
        <v>2</v>
      </c>
      <c r="I715" s="66">
        <v>0.71</v>
      </c>
      <c r="J715" s="59">
        <v>0.57999999999999996</v>
      </c>
      <c r="K715" s="66">
        <v>8.81</v>
      </c>
      <c r="L715" s="59">
        <v>7.27</v>
      </c>
      <c r="M715" s="59">
        <f t="shared" si="162"/>
        <v>7.85</v>
      </c>
      <c r="N715" s="59">
        <f t="shared" si="163"/>
        <v>1.1599999999999999</v>
      </c>
      <c r="O715" s="59">
        <f t="shared" si="164"/>
        <v>14.54</v>
      </c>
      <c r="P715" s="59">
        <f t="shared" si="165"/>
        <v>15.7</v>
      </c>
      <c r="Q715" s="58">
        <f t="shared" si="166"/>
        <v>3.9261431849265121E-6</v>
      </c>
      <c r="S715" s="59">
        <v>0.71</v>
      </c>
      <c r="T715" s="59">
        <v>8.81</v>
      </c>
      <c r="U715" s="59">
        <v>9.52</v>
      </c>
      <c r="V715" s="59">
        <v>1.42</v>
      </c>
      <c r="W715" s="59">
        <v>17.62</v>
      </c>
      <c r="X715" s="59">
        <v>19.04</v>
      </c>
      <c r="Y715" s="91">
        <f t="shared" si="167"/>
        <v>-3.34</v>
      </c>
    </row>
    <row r="716" spans="1:25" s="50" customFormat="1" x14ac:dyDescent="0.25">
      <c r="A716" s="52" t="s">
        <v>2688</v>
      </c>
      <c r="B716" s="3" t="s">
        <v>851</v>
      </c>
      <c r="C716" s="46">
        <v>81663</v>
      </c>
      <c r="D716" s="47" t="s">
        <v>1490</v>
      </c>
      <c r="E716" s="48" t="s">
        <v>689</v>
      </c>
      <c r="F716" s="46" t="s">
        <v>106</v>
      </c>
      <c r="G716" s="59">
        <v>2</v>
      </c>
      <c r="H716" s="59">
        <v>2</v>
      </c>
      <c r="I716" s="66">
        <v>8.2100000000000009</v>
      </c>
      <c r="J716" s="59">
        <v>6.77</v>
      </c>
      <c r="K716" s="66">
        <v>38.799999999999997</v>
      </c>
      <c r="L716" s="59">
        <v>32.020000000000003</v>
      </c>
      <c r="M716" s="59">
        <f t="shared" si="162"/>
        <v>38.790000000000006</v>
      </c>
      <c r="N716" s="59">
        <f t="shared" si="163"/>
        <v>13.54</v>
      </c>
      <c r="O716" s="59">
        <f t="shared" si="164"/>
        <v>64.040000000000006</v>
      </c>
      <c r="P716" s="59">
        <f t="shared" si="165"/>
        <v>77.58</v>
      </c>
      <c r="Q716" s="58">
        <f t="shared" si="166"/>
        <v>1.9400648935452155E-5</v>
      </c>
      <c r="S716" s="59">
        <v>8.2100000000000009</v>
      </c>
      <c r="T716" s="59">
        <v>38.799999999999997</v>
      </c>
      <c r="U716" s="59">
        <v>47.01</v>
      </c>
      <c r="V716" s="59">
        <v>16.420000000000002</v>
      </c>
      <c r="W716" s="59">
        <v>77.599999999999994</v>
      </c>
      <c r="X716" s="59">
        <v>94.02</v>
      </c>
      <c r="Y716" s="91">
        <f t="shared" si="167"/>
        <v>-16.439999999999998</v>
      </c>
    </row>
    <row r="717" spans="1:25" s="50" customFormat="1" ht="36" x14ac:dyDescent="0.25">
      <c r="A717" s="52" t="s">
        <v>2689</v>
      </c>
      <c r="B717" s="48" t="s">
        <v>1819</v>
      </c>
      <c r="C717" s="47" t="s">
        <v>1786</v>
      </c>
      <c r="D717" s="47" t="s">
        <v>103</v>
      </c>
      <c r="E717" s="48" t="s">
        <v>1787</v>
      </c>
      <c r="F717" s="47" t="s">
        <v>133</v>
      </c>
      <c r="G717" s="59">
        <v>2</v>
      </c>
      <c r="H717" s="59">
        <v>2</v>
      </c>
      <c r="I717" s="66">
        <v>6.15</v>
      </c>
      <c r="J717" s="59">
        <v>5.07</v>
      </c>
      <c r="K717" s="66">
        <v>13.36</v>
      </c>
      <c r="L717" s="59">
        <v>11.02</v>
      </c>
      <c r="M717" s="59">
        <f t="shared" si="162"/>
        <v>16.09</v>
      </c>
      <c r="N717" s="59">
        <f t="shared" si="163"/>
        <v>10.14</v>
      </c>
      <c r="O717" s="59">
        <f t="shared" si="164"/>
        <v>22.04</v>
      </c>
      <c r="P717" s="59">
        <f t="shared" si="165"/>
        <v>32.18</v>
      </c>
      <c r="Q717" s="58">
        <f t="shared" si="166"/>
        <v>8.0473431650277181E-6</v>
      </c>
      <c r="S717" s="59">
        <v>6.15</v>
      </c>
      <c r="T717" s="59">
        <v>13.36</v>
      </c>
      <c r="U717" s="59">
        <v>19.510000000000002</v>
      </c>
      <c r="V717" s="59">
        <v>12.3</v>
      </c>
      <c r="W717" s="59">
        <v>26.72</v>
      </c>
      <c r="X717" s="59">
        <v>39.020000000000003</v>
      </c>
      <c r="Y717" s="91">
        <f t="shared" si="167"/>
        <v>-6.8400000000000034</v>
      </c>
    </row>
    <row r="718" spans="1:25" s="50" customFormat="1" x14ac:dyDescent="0.25">
      <c r="A718" s="52" t="s">
        <v>2690</v>
      </c>
      <c r="B718" s="3" t="s">
        <v>852</v>
      </c>
      <c r="C718" s="46">
        <v>81702</v>
      </c>
      <c r="D718" s="47" t="s">
        <v>1490</v>
      </c>
      <c r="E718" s="48" t="s">
        <v>736</v>
      </c>
      <c r="F718" s="46" t="s">
        <v>106</v>
      </c>
      <c r="G718" s="59">
        <v>2</v>
      </c>
      <c r="H718" s="59">
        <v>2</v>
      </c>
      <c r="I718" s="66">
        <v>12.31</v>
      </c>
      <c r="J718" s="59">
        <v>10.15</v>
      </c>
      <c r="K718" s="66">
        <v>30.93</v>
      </c>
      <c r="L718" s="59">
        <v>25.52</v>
      </c>
      <c r="M718" s="59">
        <f t="shared" si="162"/>
        <v>35.67</v>
      </c>
      <c r="N718" s="59">
        <f t="shared" si="163"/>
        <v>20.3</v>
      </c>
      <c r="O718" s="59">
        <f t="shared" si="164"/>
        <v>51.04</v>
      </c>
      <c r="P718" s="59">
        <f t="shared" si="165"/>
        <v>71.34</v>
      </c>
      <c r="Q718" s="58">
        <f t="shared" si="166"/>
        <v>1.7840194574054614E-5</v>
      </c>
      <c r="S718" s="59">
        <v>12.31</v>
      </c>
      <c r="T718" s="59">
        <v>30.93</v>
      </c>
      <c r="U718" s="59">
        <v>43.24</v>
      </c>
      <c r="V718" s="59">
        <v>24.62</v>
      </c>
      <c r="W718" s="59">
        <v>61.86</v>
      </c>
      <c r="X718" s="59">
        <v>86.48</v>
      </c>
      <c r="Y718" s="91">
        <f t="shared" si="167"/>
        <v>-15.14</v>
      </c>
    </row>
    <row r="719" spans="1:25" s="50" customFormat="1" x14ac:dyDescent="0.25">
      <c r="A719" s="52" t="s">
        <v>2691</v>
      </c>
      <c r="B719" s="44" t="s">
        <v>853</v>
      </c>
      <c r="C719" s="62"/>
      <c r="D719" s="62"/>
      <c r="E719" s="87" t="s">
        <v>691</v>
      </c>
      <c r="F719" s="62"/>
      <c r="G719" s="60"/>
      <c r="H719" s="60"/>
      <c r="I719" s="66"/>
      <c r="J719" s="60"/>
      <c r="K719" s="66"/>
      <c r="L719" s="60"/>
      <c r="M719" s="60"/>
      <c r="N719" s="60"/>
      <c r="O719" s="60"/>
      <c r="P719" s="61">
        <f>SUM(P720:P732)</f>
        <v>2388.38</v>
      </c>
      <c r="Q719" s="57">
        <f t="shared" si="166"/>
        <v>5.9726890828119643E-4</v>
      </c>
      <c r="S719" s="60"/>
      <c r="T719" s="60"/>
      <c r="U719" s="60"/>
      <c r="V719" s="60"/>
      <c r="W719" s="60"/>
      <c r="X719" s="61">
        <v>2894.28</v>
      </c>
      <c r="Y719" s="91">
        <f t="shared" si="167"/>
        <v>-505.90000000000009</v>
      </c>
    </row>
    <row r="720" spans="1:25" s="50" customFormat="1" x14ac:dyDescent="0.25">
      <c r="A720" s="52" t="s">
        <v>2692</v>
      </c>
      <c r="B720" s="3" t="s">
        <v>854</v>
      </c>
      <c r="C720" s="46">
        <v>80532</v>
      </c>
      <c r="D720" s="47" t="s">
        <v>1490</v>
      </c>
      <c r="E720" s="48" t="s">
        <v>743</v>
      </c>
      <c r="F720" s="46" t="s">
        <v>106</v>
      </c>
      <c r="G720" s="59">
        <v>2</v>
      </c>
      <c r="H720" s="59">
        <v>2</v>
      </c>
      <c r="I720" s="66">
        <v>13.07</v>
      </c>
      <c r="J720" s="59">
        <v>10.78</v>
      </c>
      <c r="K720" s="66">
        <v>37.53</v>
      </c>
      <c r="L720" s="59">
        <v>30.97</v>
      </c>
      <c r="M720" s="59">
        <f t="shared" ref="M720:M732" si="168">L720+J720</f>
        <v>41.75</v>
      </c>
      <c r="N720" s="59">
        <f t="shared" ref="N720:N732" si="169">TRUNC(J720*H720,2)</f>
        <v>21.56</v>
      </c>
      <c r="O720" s="59">
        <f t="shared" ref="O720:O732" si="170">TRUNC(L720*H720,2)</f>
        <v>61.94</v>
      </c>
      <c r="P720" s="59">
        <f t="shared" ref="P720:P732" si="171">TRUNC(((J720*H720)+(L720*H720)),2)</f>
        <v>83.5</v>
      </c>
      <c r="Q720" s="58">
        <f t="shared" si="166"/>
        <v>2.0881079996265209E-5</v>
      </c>
      <c r="S720" s="59">
        <v>13.07</v>
      </c>
      <c r="T720" s="59">
        <v>37.53</v>
      </c>
      <c r="U720" s="59">
        <v>50.6</v>
      </c>
      <c r="V720" s="59">
        <v>26.14</v>
      </c>
      <c r="W720" s="59">
        <v>75.06</v>
      </c>
      <c r="X720" s="59">
        <v>101.2</v>
      </c>
      <c r="Y720" s="91">
        <f t="shared" si="167"/>
        <v>-17.700000000000003</v>
      </c>
    </row>
    <row r="721" spans="1:25" s="50" customFormat="1" ht="24" x14ac:dyDescent="0.25">
      <c r="A721" s="52" t="s">
        <v>2693</v>
      </c>
      <c r="B721" s="3" t="s">
        <v>855</v>
      </c>
      <c r="C721" s="46" t="s">
        <v>528</v>
      </c>
      <c r="D721" s="46" t="s">
        <v>70</v>
      </c>
      <c r="E721" s="48" t="s">
        <v>1656</v>
      </c>
      <c r="F721" s="46" t="s">
        <v>133</v>
      </c>
      <c r="G721" s="59">
        <v>2</v>
      </c>
      <c r="H721" s="59">
        <v>2</v>
      </c>
      <c r="I721" s="66">
        <v>3.99</v>
      </c>
      <c r="J721" s="59">
        <v>3.29</v>
      </c>
      <c r="K721" s="66">
        <v>96.18</v>
      </c>
      <c r="L721" s="59">
        <v>79.37</v>
      </c>
      <c r="M721" s="59">
        <f t="shared" si="168"/>
        <v>82.660000000000011</v>
      </c>
      <c r="N721" s="59">
        <f t="shared" si="169"/>
        <v>6.58</v>
      </c>
      <c r="O721" s="59">
        <f t="shared" si="170"/>
        <v>158.74</v>
      </c>
      <c r="P721" s="59">
        <f t="shared" si="171"/>
        <v>165.32</v>
      </c>
      <c r="Q721" s="58">
        <f t="shared" si="166"/>
        <v>4.1342037664461846E-5</v>
      </c>
      <c r="S721" s="59">
        <v>3.99</v>
      </c>
      <c r="T721" s="59">
        <v>96.18</v>
      </c>
      <c r="U721" s="59">
        <v>100.17</v>
      </c>
      <c r="V721" s="59">
        <v>7.98</v>
      </c>
      <c r="W721" s="59">
        <v>192.36</v>
      </c>
      <c r="X721" s="59">
        <v>200.34</v>
      </c>
      <c r="Y721" s="91">
        <f t="shared" si="167"/>
        <v>-35.02000000000001</v>
      </c>
    </row>
    <row r="722" spans="1:25" s="50" customFormat="1" ht="24" x14ac:dyDescent="0.25">
      <c r="A722" s="52" t="s">
        <v>2694</v>
      </c>
      <c r="B722" s="3" t="s">
        <v>856</v>
      </c>
      <c r="C722" s="46">
        <v>95547</v>
      </c>
      <c r="D722" s="46" t="s">
        <v>103</v>
      </c>
      <c r="E722" s="48" t="s">
        <v>1655</v>
      </c>
      <c r="F722" s="46" t="s">
        <v>133</v>
      </c>
      <c r="G722" s="59">
        <v>2</v>
      </c>
      <c r="H722" s="59">
        <v>2</v>
      </c>
      <c r="I722" s="66">
        <v>8.4700000000000006</v>
      </c>
      <c r="J722" s="59">
        <v>6.99</v>
      </c>
      <c r="K722" s="66">
        <v>93.73</v>
      </c>
      <c r="L722" s="59">
        <v>77.349999999999994</v>
      </c>
      <c r="M722" s="59">
        <f t="shared" si="168"/>
        <v>84.339999999999989</v>
      </c>
      <c r="N722" s="59">
        <f t="shared" si="169"/>
        <v>13.98</v>
      </c>
      <c r="O722" s="59">
        <f t="shared" si="170"/>
        <v>154.69999999999999</v>
      </c>
      <c r="P722" s="59">
        <f t="shared" si="171"/>
        <v>168.68</v>
      </c>
      <c r="Q722" s="58">
        <f t="shared" si="166"/>
        <v>4.2182282320598991E-5</v>
      </c>
      <c r="S722" s="59">
        <v>8.4700000000000006</v>
      </c>
      <c r="T722" s="59">
        <v>93.73</v>
      </c>
      <c r="U722" s="59">
        <v>102.2</v>
      </c>
      <c r="V722" s="59">
        <v>16.940000000000001</v>
      </c>
      <c r="W722" s="59">
        <v>187.46</v>
      </c>
      <c r="X722" s="59">
        <v>204.4</v>
      </c>
      <c r="Y722" s="91">
        <f t="shared" si="167"/>
        <v>-35.72</v>
      </c>
    </row>
    <row r="723" spans="1:25" s="50" customFormat="1" x14ac:dyDescent="0.25">
      <c r="A723" s="52" t="s">
        <v>2695</v>
      </c>
      <c r="B723" s="3" t="s">
        <v>857</v>
      </c>
      <c r="C723" s="46">
        <v>80563</v>
      </c>
      <c r="D723" s="47" t="s">
        <v>1490</v>
      </c>
      <c r="E723" s="48" t="s">
        <v>753</v>
      </c>
      <c r="F723" s="46" t="s">
        <v>106</v>
      </c>
      <c r="G723" s="59">
        <v>2</v>
      </c>
      <c r="H723" s="59">
        <v>2</v>
      </c>
      <c r="I723" s="66">
        <v>13.44</v>
      </c>
      <c r="J723" s="59">
        <v>11.09</v>
      </c>
      <c r="K723" s="66">
        <v>49.82</v>
      </c>
      <c r="L723" s="59">
        <v>41.11</v>
      </c>
      <c r="M723" s="59">
        <f t="shared" si="168"/>
        <v>52.2</v>
      </c>
      <c r="N723" s="59">
        <f t="shared" si="169"/>
        <v>22.18</v>
      </c>
      <c r="O723" s="59">
        <f t="shared" si="170"/>
        <v>82.22</v>
      </c>
      <c r="P723" s="59">
        <f t="shared" si="171"/>
        <v>104.4</v>
      </c>
      <c r="Q723" s="58">
        <f t="shared" si="166"/>
        <v>2.6107601815689675E-5</v>
      </c>
      <c r="S723" s="59">
        <v>13.44</v>
      </c>
      <c r="T723" s="59">
        <v>49.82</v>
      </c>
      <c r="U723" s="59">
        <v>63.26</v>
      </c>
      <c r="V723" s="59">
        <v>26.88</v>
      </c>
      <c r="W723" s="59">
        <v>99.64</v>
      </c>
      <c r="X723" s="59">
        <v>126.52</v>
      </c>
      <c r="Y723" s="91">
        <f t="shared" si="167"/>
        <v>-22.11999999999999</v>
      </c>
    </row>
    <row r="724" spans="1:25" s="50" customFormat="1" x14ac:dyDescent="0.25">
      <c r="A724" s="52" t="s">
        <v>2696</v>
      </c>
      <c r="B724" s="3" t="s">
        <v>858</v>
      </c>
      <c r="C724" s="46">
        <v>80556</v>
      </c>
      <c r="D724" s="47" t="s">
        <v>1490</v>
      </c>
      <c r="E724" s="48" t="s">
        <v>755</v>
      </c>
      <c r="F724" s="46" t="s">
        <v>106</v>
      </c>
      <c r="G724" s="59">
        <v>2</v>
      </c>
      <c r="H724" s="59">
        <v>2</v>
      </c>
      <c r="I724" s="66">
        <v>9.33</v>
      </c>
      <c r="J724" s="59">
        <v>7.7</v>
      </c>
      <c r="K724" s="66">
        <v>3.38</v>
      </c>
      <c r="L724" s="59">
        <v>2.78</v>
      </c>
      <c r="M724" s="59">
        <f t="shared" si="168"/>
        <v>10.48</v>
      </c>
      <c r="N724" s="59">
        <f t="shared" si="169"/>
        <v>15.4</v>
      </c>
      <c r="O724" s="59">
        <f t="shared" si="170"/>
        <v>5.56</v>
      </c>
      <c r="P724" s="59">
        <f t="shared" si="171"/>
        <v>20.96</v>
      </c>
      <c r="Q724" s="58">
        <f t="shared" si="166"/>
        <v>5.2415261882840578E-6</v>
      </c>
      <c r="S724" s="59">
        <v>9.33</v>
      </c>
      <c r="T724" s="59">
        <v>3.38</v>
      </c>
      <c r="U724" s="59">
        <v>12.71</v>
      </c>
      <c r="V724" s="59">
        <v>18.66</v>
      </c>
      <c r="W724" s="59">
        <v>6.76</v>
      </c>
      <c r="X724" s="59">
        <v>25.42</v>
      </c>
      <c r="Y724" s="91">
        <f t="shared" si="167"/>
        <v>-4.4600000000000009</v>
      </c>
    </row>
    <row r="725" spans="1:25" s="50" customFormat="1" x14ac:dyDescent="0.25">
      <c r="A725" s="52" t="s">
        <v>2697</v>
      </c>
      <c r="B725" s="3" t="s">
        <v>859</v>
      </c>
      <c r="C725" s="46">
        <v>80570</v>
      </c>
      <c r="D725" s="47" t="s">
        <v>1490</v>
      </c>
      <c r="E725" s="48" t="s">
        <v>757</v>
      </c>
      <c r="F725" s="46" t="s">
        <v>106</v>
      </c>
      <c r="G725" s="59">
        <v>2</v>
      </c>
      <c r="H725" s="59">
        <v>2</v>
      </c>
      <c r="I725" s="66">
        <v>7.47</v>
      </c>
      <c r="J725" s="59">
        <v>6.16</v>
      </c>
      <c r="K725" s="66">
        <v>65.16</v>
      </c>
      <c r="L725" s="59">
        <v>53.77</v>
      </c>
      <c r="M725" s="59">
        <f t="shared" si="168"/>
        <v>59.930000000000007</v>
      </c>
      <c r="N725" s="59">
        <f t="shared" si="169"/>
        <v>12.32</v>
      </c>
      <c r="O725" s="59">
        <f t="shared" si="170"/>
        <v>107.54</v>
      </c>
      <c r="P725" s="59">
        <f t="shared" si="171"/>
        <v>119.86</v>
      </c>
      <c r="Q725" s="58">
        <f t="shared" si="166"/>
        <v>2.997372752517782E-5</v>
      </c>
      <c r="S725" s="59">
        <v>7.47</v>
      </c>
      <c r="T725" s="59">
        <v>65.16</v>
      </c>
      <c r="U725" s="59">
        <v>72.63</v>
      </c>
      <c r="V725" s="59">
        <v>14.94</v>
      </c>
      <c r="W725" s="59">
        <v>130.32</v>
      </c>
      <c r="X725" s="59">
        <v>145.26</v>
      </c>
      <c r="Y725" s="91">
        <f t="shared" si="167"/>
        <v>-25.399999999999991</v>
      </c>
    </row>
    <row r="726" spans="1:25" s="50" customFormat="1" ht="24" x14ac:dyDescent="0.25">
      <c r="A726" s="52" t="s">
        <v>2698</v>
      </c>
      <c r="B726" s="3" t="s">
        <v>860</v>
      </c>
      <c r="C726" s="46">
        <v>86879</v>
      </c>
      <c r="D726" s="46" t="s">
        <v>103</v>
      </c>
      <c r="E726" s="48" t="s">
        <v>1790</v>
      </c>
      <c r="F726" s="46" t="s">
        <v>133</v>
      </c>
      <c r="G726" s="59">
        <v>2</v>
      </c>
      <c r="H726" s="59">
        <v>2</v>
      </c>
      <c r="I726" s="66">
        <v>3.3</v>
      </c>
      <c r="J726" s="59">
        <v>2.72</v>
      </c>
      <c r="K726" s="66">
        <v>6.27</v>
      </c>
      <c r="L726" s="59">
        <v>5.17</v>
      </c>
      <c r="M726" s="59">
        <f t="shared" si="168"/>
        <v>7.8900000000000006</v>
      </c>
      <c r="N726" s="59">
        <f t="shared" si="169"/>
        <v>5.44</v>
      </c>
      <c r="O726" s="59">
        <f t="shared" si="170"/>
        <v>10.34</v>
      </c>
      <c r="P726" s="59">
        <f t="shared" si="171"/>
        <v>15.78</v>
      </c>
      <c r="Q726" s="58">
        <f t="shared" si="166"/>
        <v>3.9461490100726347E-6</v>
      </c>
      <c r="S726" s="59">
        <v>3.3</v>
      </c>
      <c r="T726" s="59">
        <v>6.27</v>
      </c>
      <c r="U726" s="59">
        <v>9.57</v>
      </c>
      <c r="V726" s="59">
        <v>6.6</v>
      </c>
      <c r="W726" s="59">
        <v>12.54</v>
      </c>
      <c r="X726" s="59">
        <v>19.14</v>
      </c>
      <c r="Y726" s="91">
        <f t="shared" si="167"/>
        <v>-3.3600000000000012</v>
      </c>
    </row>
    <row r="727" spans="1:25" s="50" customFormat="1" x14ac:dyDescent="0.25">
      <c r="A727" s="52" t="s">
        <v>2699</v>
      </c>
      <c r="B727" s="3" t="s">
        <v>861</v>
      </c>
      <c r="C727" s="46">
        <v>80590</v>
      </c>
      <c r="D727" s="47" t="s">
        <v>1490</v>
      </c>
      <c r="E727" s="48" t="s">
        <v>760</v>
      </c>
      <c r="F727" s="46" t="s">
        <v>106</v>
      </c>
      <c r="G727" s="59">
        <v>2</v>
      </c>
      <c r="H727" s="59">
        <v>2</v>
      </c>
      <c r="I727" s="66">
        <v>14.56</v>
      </c>
      <c r="J727" s="59">
        <v>12.01</v>
      </c>
      <c r="K727" s="66">
        <v>95.79</v>
      </c>
      <c r="L727" s="59">
        <v>79.05</v>
      </c>
      <c r="M727" s="59">
        <f t="shared" si="168"/>
        <v>91.06</v>
      </c>
      <c r="N727" s="59">
        <f t="shared" si="169"/>
        <v>24.02</v>
      </c>
      <c r="O727" s="59">
        <f t="shared" si="170"/>
        <v>158.1</v>
      </c>
      <c r="P727" s="59">
        <f t="shared" si="171"/>
        <v>182.12</v>
      </c>
      <c r="Q727" s="58">
        <f t="shared" si="166"/>
        <v>4.5543260945147544E-5</v>
      </c>
      <c r="S727" s="59">
        <v>14.56</v>
      </c>
      <c r="T727" s="59">
        <v>95.79</v>
      </c>
      <c r="U727" s="59">
        <v>110.35</v>
      </c>
      <c r="V727" s="59">
        <v>29.12</v>
      </c>
      <c r="W727" s="59">
        <v>191.58</v>
      </c>
      <c r="X727" s="59">
        <v>220.7</v>
      </c>
      <c r="Y727" s="91">
        <f t="shared" si="167"/>
        <v>-38.579999999999984</v>
      </c>
    </row>
    <row r="728" spans="1:25" s="50" customFormat="1" ht="24" x14ac:dyDescent="0.25">
      <c r="A728" s="52" t="s">
        <v>2700</v>
      </c>
      <c r="B728" s="3" t="s">
        <v>862</v>
      </c>
      <c r="C728" s="46">
        <v>80504</v>
      </c>
      <c r="D728" s="47" t="s">
        <v>1490</v>
      </c>
      <c r="E728" s="48" t="s">
        <v>1792</v>
      </c>
      <c r="F728" s="46" t="s">
        <v>106</v>
      </c>
      <c r="G728" s="59">
        <v>2</v>
      </c>
      <c r="H728" s="59">
        <v>2</v>
      </c>
      <c r="I728" s="66">
        <v>89.66</v>
      </c>
      <c r="J728" s="59">
        <v>73.989999999999995</v>
      </c>
      <c r="K728" s="66">
        <v>528.25</v>
      </c>
      <c r="L728" s="59">
        <v>435.96</v>
      </c>
      <c r="M728" s="59">
        <f t="shared" si="168"/>
        <v>509.95</v>
      </c>
      <c r="N728" s="59">
        <f t="shared" si="169"/>
        <v>147.97999999999999</v>
      </c>
      <c r="O728" s="59">
        <f t="shared" si="170"/>
        <v>871.92</v>
      </c>
      <c r="P728" s="59">
        <f t="shared" si="171"/>
        <v>1019.9</v>
      </c>
      <c r="Q728" s="58">
        <f t="shared" si="166"/>
        <v>2.5504926333162737E-4</v>
      </c>
      <c r="S728" s="59">
        <v>89.66</v>
      </c>
      <c r="T728" s="59">
        <v>528.25</v>
      </c>
      <c r="U728" s="59">
        <v>617.91</v>
      </c>
      <c r="V728" s="59">
        <v>179.32</v>
      </c>
      <c r="W728" s="59">
        <v>1056.5</v>
      </c>
      <c r="X728" s="59">
        <v>1235.82</v>
      </c>
      <c r="Y728" s="91">
        <f t="shared" si="167"/>
        <v>-215.91999999999996</v>
      </c>
    </row>
    <row r="729" spans="1:25" s="50" customFormat="1" x14ac:dyDescent="0.25">
      <c r="A729" s="52" t="s">
        <v>2701</v>
      </c>
      <c r="B729" s="3" t="s">
        <v>863</v>
      </c>
      <c r="C729" s="46">
        <v>80520</v>
      </c>
      <c r="D729" s="47" t="s">
        <v>1490</v>
      </c>
      <c r="E729" s="48" t="s">
        <v>541</v>
      </c>
      <c r="F729" s="46" t="s">
        <v>253</v>
      </c>
      <c r="G729" s="59">
        <v>2</v>
      </c>
      <c r="H729" s="59">
        <v>2</v>
      </c>
      <c r="I729" s="66">
        <v>7.47</v>
      </c>
      <c r="J729" s="59">
        <v>6.16</v>
      </c>
      <c r="K729" s="66">
        <v>5.27</v>
      </c>
      <c r="L729" s="59">
        <v>4.34</v>
      </c>
      <c r="M729" s="59">
        <f t="shared" si="168"/>
        <v>10.5</v>
      </c>
      <c r="N729" s="59">
        <f t="shared" si="169"/>
        <v>12.32</v>
      </c>
      <c r="O729" s="59">
        <f t="shared" si="170"/>
        <v>8.68</v>
      </c>
      <c r="P729" s="59">
        <f t="shared" si="171"/>
        <v>21</v>
      </c>
      <c r="Q729" s="58">
        <f t="shared" si="166"/>
        <v>5.2515291008571183E-6</v>
      </c>
      <c r="S729" s="59">
        <v>7.47</v>
      </c>
      <c r="T729" s="59">
        <v>5.27</v>
      </c>
      <c r="U729" s="59">
        <v>12.74</v>
      </c>
      <c r="V729" s="59">
        <v>14.94</v>
      </c>
      <c r="W729" s="59">
        <v>10.54</v>
      </c>
      <c r="X729" s="59">
        <v>25.48</v>
      </c>
      <c r="Y729" s="91">
        <f t="shared" si="167"/>
        <v>-4.4800000000000004</v>
      </c>
    </row>
    <row r="730" spans="1:25" s="50" customFormat="1" ht="24" x14ac:dyDescent="0.25">
      <c r="A730" s="52" t="s">
        <v>2702</v>
      </c>
      <c r="B730" s="3" t="s">
        <v>864</v>
      </c>
      <c r="C730" s="46">
        <v>80526</v>
      </c>
      <c r="D730" s="47" t="s">
        <v>1490</v>
      </c>
      <c r="E730" s="48" t="s">
        <v>1675</v>
      </c>
      <c r="F730" s="46" t="s">
        <v>106</v>
      </c>
      <c r="G730" s="59">
        <v>2</v>
      </c>
      <c r="H730" s="59">
        <v>2</v>
      </c>
      <c r="I730" s="66">
        <v>5.59</v>
      </c>
      <c r="J730" s="59">
        <v>4.6100000000000003</v>
      </c>
      <c r="K730" s="66">
        <v>157.30000000000001</v>
      </c>
      <c r="L730" s="59">
        <v>129.81</v>
      </c>
      <c r="M730" s="59">
        <f t="shared" si="168"/>
        <v>134.42000000000002</v>
      </c>
      <c r="N730" s="59">
        <f t="shared" si="169"/>
        <v>9.2200000000000006</v>
      </c>
      <c r="O730" s="59">
        <f t="shared" si="170"/>
        <v>259.62</v>
      </c>
      <c r="P730" s="59">
        <f t="shared" si="171"/>
        <v>268.83999999999997</v>
      </c>
      <c r="Q730" s="58">
        <f t="shared" si="166"/>
        <v>6.7229575403544178E-5</v>
      </c>
      <c r="S730" s="59">
        <v>5.59</v>
      </c>
      <c r="T730" s="59">
        <v>157.30000000000001</v>
      </c>
      <c r="U730" s="59">
        <v>162.88999999999999</v>
      </c>
      <c r="V730" s="59">
        <v>11.18</v>
      </c>
      <c r="W730" s="59">
        <v>314.60000000000002</v>
      </c>
      <c r="X730" s="59">
        <v>325.77999999999997</v>
      </c>
      <c r="Y730" s="91">
        <f t="shared" si="167"/>
        <v>-56.94</v>
      </c>
    </row>
    <row r="731" spans="1:25" s="50" customFormat="1" ht="24" x14ac:dyDescent="0.25">
      <c r="A731" s="52" t="s">
        <v>2703</v>
      </c>
      <c r="B731" s="3" t="s">
        <v>865</v>
      </c>
      <c r="C731" s="46" t="s">
        <v>532</v>
      </c>
      <c r="D731" s="46" t="s">
        <v>70</v>
      </c>
      <c r="E731" s="48" t="s">
        <v>1658</v>
      </c>
      <c r="F731" s="46" t="s">
        <v>133</v>
      </c>
      <c r="G731" s="59">
        <v>2</v>
      </c>
      <c r="H731" s="59">
        <v>2</v>
      </c>
      <c r="I731" s="66">
        <v>3.99</v>
      </c>
      <c r="J731" s="59">
        <v>3.29</v>
      </c>
      <c r="K731" s="66">
        <v>15.24</v>
      </c>
      <c r="L731" s="59">
        <v>12.57</v>
      </c>
      <c r="M731" s="59">
        <f t="shared" si="168"/>
        <v>15.86</v>
      </c>
      <c r="N731" s="59">
        <f t="shared" si="169"/>
        <v>6.58</v>
      </c>
      <c r="O731" s="59">
        <f t="shared" si="170"/>
        <v>25.14</v>
      </c>
      <c r="P731" s="59">
        <f t="shared" si="171"/>
        <v>31.72</v>
      </c>
      <c r="Q731" s="58">
        <f t="shared" si="166"/>
        <v>7.9323096704375145E-6</v>
      </c>
      <c r="S731" s="59">
        <v>3.99</v>
      </c>
      <c r="T731" s="59">
        <v>15.24</v>
      </c>
      <c r="U731" s="59">
        <v>19.23</v>
      </c>
      <c r="V731" s="59">
        <v>7.98</v>
      </c>
      <c r="W731" s="59">
        <v>30.48</v>
      </c>
      <c r="X731" s="59">
        <v>38.46</v>
      </c>
      <c r="Y731" s="91">
        <f t="shared" si="167"/>
        <v>-6.740000000000002</v>
      </c>
    </row>
    <row r="732" spans="1:25" s="50" customFormat="1" x14ac:dyDescent="0.25">
      <c r="A732" s="52" t="s">
        <v>2704</v>
      </c>
      <c r="B732" s="3" t="s">
        <v>866</v>
      </c>
      <c r="C732" s="46">
        <v>80721</v>
      </c>
      <c r="D732" s="46" t="s">
        <v>1490</v>
      </c>
      <c r="E732" s="48" t="s">
        <v>769</v>
      </c>
      <c r="F732" s="46" t="s">
        <v>106</v>
      </c>
      <c r="G732" s="59">
        <v>2</v>
      </c>
      <c r="H732" s="59">
        <v>2</v>
      </c>
      <c r="I732" s="66">
        <v>18.68</v>
      </c>
      <c r="J732" s="59">
        <v>15.41</v>
      </c>
      <c r="K732" s="66">
        <v>94.2</v>
      </c>
      <c r="L732" s="59">
        <v>77.739999999999995</v>
      </c>
      <c r="M732" s="59">
        <f t="shared" si="168"/>
        <v>93.149999999999991</v>
      </c>
      <c r="N732" s="59">
        <f t="shared" si="169"/>
        <v>30.82</v>
      </c>
      <c r="O732" s="59">
        <f t="shared" si="170"/>
        <v>155.47999999999999</v>
      </c>
      <c r="P732" s="59">
        <f t="shared" si="171"/>
        <v>186.3</v>
      </c>
      <c r="Q732" s="58">
        <f t="shared" si="166"/>
        <v>4.6588565309032443E-5</v>
      </c>
      <c r="S732" s="59">
        <v>18.68</v>
      </c>
      <c r="T732" s="59">
        <v>94.2</v>
      </c>
      <c r="U732" s="59">
        <v>112.88</v>
      </c>
      <c r="V732" s="59">
        <v>37.36</v>
      </c>
      <c r="W732" s="59">
        <v>188.4</v>
      </c>
      <c r="X732" s="59">
        <v>225.76</v>
      </c>
      <c r="Y732" s="91">
        <f t="shared" si="167"/>
        <v>-39.45999999999998</v>
      </c>
    </row>
    <row r="733" spans="1:25" s="50" customFormat="1" x14ac:dyDescent="0.25">
      <c r="A733" s="52" t="s">
        <v>2705</v>
      </c>
      <c r="B733" s="44" t="s">
        <v>3017</v>
      </c>
      <c r="C733" s="62"/>
      <c r="D733" s="62"/>
      <c r="E733" s="87" t="s">
        <v>867</v>
      </c>
      <c r="F733" s="62"/>
      <c r="G733" s="60"/>
      <c r="H733" s="60"/>
      <c r="I733" s="66"/>
      <c r="J733" s="60"/>
      <c r="K733" s="66"/>
      <c r="L733" s="60"/>
      <c r="M733" s="60"/>
      <c r="N733" s="60"/>
      <c r="O733" s="60"/>
      <c r="P733" s="61">
        <f>P734+P737</f>
        <v>77018.070000000007</v>
      </c>
      <c r="Q733" s="57">
        <f t="shared" si="166"/>
        <v>1.926012551889765E-2</v>
      </c>
      <c r="S733" s="60"/>
      <c r="T733" s="60"/>
      <c r="U733" s="60"/>
      <c r="V733" s="60"/>
      <c r="W733" s="60"/>
      <c r="X733" s="61">
        <v>93331.38</v>
      </c>
      <c r="Y733" s="91">
        <f t="shared" si="167"/>
        <v>-16313.309999999998</v>
      </c>
    </row>
    <row r="734" spans="1:25" s="50" customFormat="1" x14ac:dyDescent="0.25">
      <c r="A734" s="52" t="s">
        <v>2706</v>
      </c>
      <c r="B734" s="44" t="s">
        <v>868</v>
      </c>
      <c r="C734" s="62"/>
      <c r="D734" s="62"/>
      <c r="E734" s="87" t="s">
        <v>52</v>
      </c>
      <c r="F734" s="62"/>
      <c r="G734" s="60"/>
      <c r="H734" s="60"/>
      <c r="I734" s="66"/>
      <c r="J734" s="60"/>
      <c r="K734" s="66"/>
      <c r="L734" s="60"/>
      <c r="M734" s="60"/>
      <c r="N734" s="60"/>
      <c r="O734" s="60"/>
      <c r="P734" s="61">
        <f>SUM(P735:P736)</f>
        <v>1928.1299999999999</v>
      </c>
      <c r="Q734" s="57">
        <f t="shared" si="166"/>
        <v>4.8217289548741122E-4</v>
      </c>
      <c r="S734" s="60"/>
      <c r="T734" s="60"/>
      <c r="U734" s="60"/>
      <c r="V734" s="60"/>
      <c r="W734" s="60"/>
      <c r="X734" s="61">
        <v>2336.7399999999998</v>
      </c>
      <c r="Y734" s="91">
        <f t="shared" si="167"/>
        <v>-408.6099999999999</v>
      </c>
    </row>
    <row r="735" spans="1:25" s="50" customFormat="1" x14ac:dyDescent="0.25">
      <c r="A735" s="52" t="s">
        <v>2707</v>
      </c>
      <c r="B735" s="3" t="s">
        <v>869</v>
      </c>
      <c r="C735" s="46">
        <v>40101</v>
      </c>
      <c r="D735" s="47" t="s">
        <v>1490</v>
      </c>
      <c r="E735" s="48" t="s">
        <v>150</v>
      </c>
      <c r="F735" s="46" t="s">
        <v>7</v>
      </c>
      <c r="G735" s="59">
        <v>41.96</v>
      </c>
      <c r="H735" s="59">
        <v>41.96</v>
      </c>
      <c r="I735" s="66">
        <v>34.229999999999997</v>
      </c>
      <c r="J735" s="59">
        <v>28.25</v>
      </c>
      <c r="K735" s="66">
        <v>0</v>
      </c>
      <c r="L735" s="59">
        <v>0</v>
      </c>
      <c r="M735" s="59">
        <f>L735+J735</f>
        <v>28.25</v>
      </c>
      <c r="N735" s="59">
        <f>TRUNC(J735*H735,2)</f>
        <v>1185.3699999999999</v>
      </c>
      <c r="O735" s="59">
        <f>TRUNC(L735*H735,2)</f>
        <v>0</v>
      </c>
      <c r="P735" s="59">
        <f>TRUNC(((J735*H735)+(L735*H735)),2)</f>
        <v>1185.3699999999999</v>
      </c>
      <c r="Q735" s="58">
        <f t="shared" si="166"/>
        <v>2.9642881191823821E-4</v>
      </c>
      <c r="S735" s="59">
        <v>34.229999999999997</v>
      </c>
      <c r="T735" s="59">
        <v>0</v>
      </c>
      <c r="U735" s="59">
        <v>34.229999999999997</v>
      </c>
      <c r="V735" s="59">
        <v>1436.29</v>
      </c>
      <c r="W735" s="59">
        <v>0</v>
      </c>
      <c r="X735" s="59">
        <v>1436.29</v>
      </c>
      <c r="Y735" s="91">
        <f t="shared" si="167"/>
        <v>-250.92000000000007</v>
      </c>
    </row>
    <row r="736" spans="1:25" s="50" customFormat="1" x14ac:dyDescent="0.25">
      <c r="A736" s="52" t="s">
        <v>2708</v>
      </c>
      <c r="B736" s="3" t="s">
        <v>870</v>
      </c>
      <c r="C736" s="46">
        <v>40902</v>
      </c>
      <c r="D736" s="47" t="s">
        <v>1490</v>
      </c>
      <c r="E736" s="48" t="s">
        <v>359</v>
      </c>
      <c r="F736" s="46" t="s">
        <v>7</v>
      </c>
      <c r="G736" s="59">
        <v>39.72</v>
      </c>
      <c r="H736" s="59">
        <v>39.72</v>
      </c>
      <c r="I736" s="66">
        <v>22.67</v>
      </c>
      <c r="J736" s="59">
        <v>18.7</v>
      </c>
      <c r="K736" s="66">
        <v>0</v>
      </c>
      <c r="L736" s="59">
        <v>0</v>
      </c>
      <c r="M736" s="59">
        <f>L736+J736</f>
        <v>18.7</v>
      </c>
      <c r="N736" s="59">
        <f>TRUNC(J736*H736,2)</f>
        <v>742.76</v>
      </c>
      <c r="O736" s="59">
        <f>TRUNC(L736*H736,2)</f>
        <v>0</v>
      </c>
      <c r="P736" s="59">
        <f>TRUNC(((J736*H736)+(L736*H736)),2)</f>
        <v>742.76</v>
      </c>
      <c r="Q736" s="58">
        <f t="shared" si="166"/>
        <v>1.8574408356917301E-4</v>
      </c>
      <c r="S736" s="59">
        <v>22.67</v>
      </c>
      <c r="T736" s="59">
        <v>0</v>
      </c>
      <c r="U736" s="59">
        <v>22.67</v>
      </c>
      <c r="V736" s="59">
        <v>900.45</v>
      </c>
      <c r="W736" s="59">
        <v>0</v>
      </c>
      <c r="X736" s="59">
        <v>900.45</v>
      </c>
      <c r="Y736" s="91">
        <f t="shared" si="167"/>
        <v>-157.69000000000005</v>
      </c>
    </row>
    <row r="737" spans="1:25" s="50" customFormat="1" x14ac:dyDescent="0.25">
      <c r="A737" s="52" t="s">
        <v>2709</v>
      </c>
      <c r="B737" s="44" t="s">
        <v>871</v>
      </c>
      <c r="C737" s="62"/>
      <c r="D737" s="62"/>
      <c r="E737" s="87" t="s">
        <v>657</v>
      </c>
      <c r="F737" s="62"/>
      <c r="G737" s="60"/>
      <c r="H737" s="60"/>
      <c r="I737" s="66"/>
      <c r="J737" s="60"/>
      <c r="K737" s="66"/>
      <c r="L737" s="60"/>
      <c r="M737" s="60"/>
      <c r="N737" s="60"/>
      <c r="O737" s="60"/>
      <c r="P737" s="61">
        <f>P738+P751+P756</f>
        <v>75089.94</v>
      </c>
      <c r="Q737" s="57">
        <f t="shared" si="166"/>
        <v>1.8777952623410237E-2</v>
      </c>
      <c r="S737" s="60"/>
      <c r="T737" s="60"/>
      <c r="U737" s="60"/>
      <c r="V737" s="60"/>
      <c r="W737" s="60"/>
      <c r="X737" s="61">
        <v>90994.64</v>
      </c>
      <c r="Y737" s="91">
        <f t="shared" si="167"/>
        <v>-15904.699999999997</v>
      </c>
    </row>
    <row r="738" spans="1:25" s="50" customFormat="1" x14ac:dyDescent="0.25">
      <c r="A738" s="52" t="s">
        <v>2710</v>
      </c>
      <c r="B738" s="44" t="s">
        <v>872</v>
      </c>
      <c r="C738" s="62"/>
      <c r="D738" s="62"/>
      <c r="E738" s="87" t="s">
        <v>678</v>
      </c>
      <c r="F738" s="62"/>
      <c r="G738" s="60"/>
      <c r="H738" s="60"/>
      <c r="I738" s="66"/>
      <c r="J738" s="60"/>
      <c r="K738" s="66"/>
      <c r="L738" s="60"/>
      <c r="M738" s="60"/>
      <c r="N738" s="60"/>
      <c r="O738" s="60"/>
      <c r="P738" s="61">
        <f>SUM(P739:P750)</f>
        <v>17755.079999999998</v>
      </c>
      <c r="Q738" s="57">
        <f t="shared" si="166"/>
        <v>4.4400628241926766E-3</v>
      </c>
      <c r="S738" s="60"/>
      <c r="T738" s="60"/>
      <c r="U738" s="60"/>
      <c r="V738" s="60"/>
      <c r="W738" s="60"/>
      <c r="X738" s="61">
        <v>21519.1</v>
      </c>
      <c r="Y738" s="91">
        <f t="shared" si="167"/>
        <v>-3764.0200000000004</v>
      </c>
    </row>
    <row r="739" spans="1:25" s="50" customFormat="1" ht="24" x14ac:dyDescent="0.25">
      <c r="A739" s="52" t="s">
        <v>2711</v>
      </c>
      <c r="B739" s="3" t="s">
        <v>873</v>
      </c>
      <c r="C739" s="46">
        <v>89356</v>
      </c>
      <c r="D739" s="46" t="s">
        <v>103</v>
      </c>
      <c r="E739" s="48" t="s">
        <v>1600</v>
      </c>
      <c r="F739" s="46" t="s">
        <v>289</v>
      </c>
      <c r="G739" s="59">
        <v>30.6</v>
      </c>
      <c r="H739" s="59">
        <v>30.6</v>
      </c>
      <c r="I739" s="66">
        <v>14.15</v>
      </c>
      <c r="J739" s="59">
        <v>11.67</v>
      </c>
      <c r="K739" s="66">
        <v>9.75</v>
      </c>
      <c r="L739" s="59">
        <v>8.0399999999999991</v>
      </c>
      <c r="M739" s="59">
        <f t="shared" ref="M739:M750" si="172">L739+J739</f>
        <v>19.71</v>
      </c>
      <c r="N739" s="59">
        <f t="shared" ref="N739:N750" si="173">TRUNC(J739*H739,2)</f>
        <v>357.1</v>
      </c>
      <c r="O739" s="59">
        <f t="shared" ref="O739:O750" si="174">TRUNC(L739*H739,2)</f>
        <v>246.02</v>
      </c>
      <c r="P739" s="59">
        <f t="shared" ref="P739:P750" si="175">TRUNC(((J739*H739)+(L739*H739)),2)</f>
        <v>603.12</v>
      </c>
      <c r="Q739" s="58">
        <f t="shared" si="166"/>
        <v>1.5082391577661645E-4</v>
      </c>
      <c r="S739" s="59">
        <v>14.15</v>
      </c>
      <c r="T739" s="59">
        <v>9.75</v>
      </c>
      <c r="U739" s="59">
        <v>23.9</v>
      </c>
      <c r="V739" s="59">
        <v>432.99</v>
      </c>
      <c r="W739" s="59">
        <v>298.35000000000002</v>
      </c>
      <c r="X739" s="59">
        <v>731.34</v>
      </c>
      <c r="Y739" s="91">
        <f t="shared" si="167"/>
        <v>-128.22000000000003</v>
      </c>
    </row>
    <row r="740" spans="1:25" s="50" customFormat="1" ht="24" x14ac:dyDescent="0.25">
      <c r="A740" s="52" t="s">
        <v>2712</v>
      </c>
      <c r="B740" s="3" t="s">
        <v>874</v>
      </c>
      <c r="C740" s="46">
        <v>89357</v>
      </c>
      <c r="D740" s="46" t="s">
        <v>103</v>
      </c>
      <c r="E740" s="48" t="s">
        <v>1601</v>
      </c>
      <c r="F740" s="46" t="s">
        <v>289</v>
      </c>
      <c r="G740" s="59">
        <v>10.5</v>
      </c>
      <c r="H740" s="59">
        <v>10.5</v>
      </c>
      <c r="I740" s="66">
        <v>16.87</v>
      </c>
      <c r="J740" s="59">
        <v>13.92</v>
      </c>
      <c r="K740" s="66">
        <v>16.93</v>
      </c>
      <c r="L740" s="59">
        <v>13.97</v>
      </c>
      <c r="M740" s="59">
        <f t="shared" si="172"/>
        <v>27.89</v>
      </c>
      <c r="N740" s="59">
        <f t="shared" si="173"/>
        <v>146.16</v>
      </c>
      <c r="O740" s="59">
        <f t="shared" si="174"/>
        <v>146.68</v>
      </c>
      <c r="P740" s="59">
        <f t="shared" si="175"/>
        <v>292.83999999999997</v>
      </c>
      <c r="Q740" s="58">
        <f t="shared" si="166"/>
        <v>7.3231322947380878E-5</v>
      </c>
      <c r="S740" s="59">
        <v>16.87</v>
      </c>
      <c r="T740" s="59">
        <v>16.93</v>
      </c>
      <c r="U740" s="59">
        <v>33.799999999999997</v>
      </c>
      <c r="V740" s="59">
        <v>177.13</v>
      </c>
      <c r="W740" s="59">
        <v>177.77</v>
      </c>
      <c r="X740" s="59">
        <v>354.9</v>
      </c>
      <c r="Y740" s="91">
        <f t="shared" si="167"/>
        <v>-62.06</v>
      </c>
    </row>
    <row r="741" spans="1:25" s="50" customFormat="1" ht="24" x14ac:dyDescent="0.25">
      <c r="A741" s="52" t="s">
        <v>2713</v>
      </c>
      <c r="B741" s="3" t="s">
        <v>875</v>
      </c>
      <c r="C741" s="46">
        <v>89449</v>
      </c>
      <c r="D741" s="46" t="s">
        <v>103</v>
      </c>
      <c r="E741" s="48" t="s">
        <v>1602</v>
      </c>
      <c r="F741" s="46" t="s">
        <v>289</v>
      </c>
      <c r="G741" s="59">
        <v>271.48</v>
      </c>
      <c r="H741" s="59">
        <v>271.48</v>
      </c>
      <c r="I741" s="66">
        <v>1.26</v>
      </c>
      <c r="J741" s="59">
        <v>1.03</v>
      </c>
      <c r="K741" s="66">
        <v>20.82</v>
      </c>
      <c r="L741" s="59">
        <v>17.18</v>
      </c>
      <c r="M741" s="59">
        <f t="shared" si="172"/>
        <v>18.21</v>
      </c>
      <c r="N741" s="59">
        <f t="shared" si="173"/>
        <v>279.62</v>
      </c>
      <c r="O741" s="59">
        <f t="shared" si="174"/>
        <v>4664.0200000000004</v>
      </c>
      <c r="P741" s="59">
        <f t="shared" si="175"/>
        <v>4943.6499999999996</v>
      </c>
      <c r="Q741" s="58">
        <f t="shared" si="166"/>
        <v>1.2362724685453473E-3</v>
      </c>
      <c r="S741" s="59">
        <v>1.26</v>
      </c>
      <c r="T741" s="59">
        <v>20.82</v>
      </c>
      <c r="U741" s="59">
        <v>22.08</v>
      </c>
      <c r="V741" s="59">
        <v>342.06</v>
      </c>
      <c r="W741" s="59">
        <v>5652.21</v>
      </c>
      <c r="X741" s="59">
        <v>5994.27</v>
      </c>
      <c r="Y741" s="91">
        <f t="shared" si="167"/>
        <v>-1050.6200000000008</v>
      </c>
    </row>
    <row r="742" spans="1:25" s="50" customFormat="1" ht="24" x14ac:dyDescent="0.25">
      <c r="A742" s="52" t="s">
        <v>2714</v>
      </c>
      <c r="B742" s="3" t="s">
        <v>876</v>
      </c>
      <c r="C742" s="46">
        <v>89451</v>
      </c>
      <c r="D742" s="46" t="s">
        <v>103</v>
      </c>
      <c r="E742" s="48" t="s">
        <v>1820</v>
      </c>
      <c r="F742" s="46" t="s">
        <v>289</v>
      </c>
      <c r="G742" s="59">
        <v>235.06</v>
      </c>
      <c r="H742" s="59">
        <v>235.06</v>
      </c>
      <c r="I742" s="66">
        <v>1.83</v>
      </c>
      <c r="J742" s="59">
        <v>1.51</v>
      </c>
      <c r="K742" s="66">
        <v>56.26</v>
      </c>
      <c r="L742" s="59">
        <v>46.43</v>
      </c>
      <c r="M742" s="59">
        <f t="shared" si="172"/>
        <v>47.94</v>
      </c>
      <c r="N742" s="59">
        <f t="shared" si="173"/>
        <v>354.94</v>
      </c>
      <c r="O742" s="59">
        <f t="shared" si="174"/>
        <v>10913.83</v>
      </c>
      <c r="P742" s="59">
        <f t="shared" si="175"/>
        <v>11268.77</v>
      </c>
      <c r="Q742" s="58">
        <f t="shared" si="166"/>
        <v>2.8180130278983653E-3</v>
      </c>
      <c r="S742" s="59">
        <v>1.83</v>
      </c>
      <c r="T742" s="59">
        <v>56.26</v>
      </c>
      <c r="U742" s="59">
        <v>58.09</v>
      </c>
      <c r="V742" s="59">
        <v>430.15</v>
      </c>
      <c r="W742" s="59">
        <v>13224.48</v>
      </c>
      <c r="X742" s="59">
        <v>13654.63</v>
      </c>
      <c r="Y742" s="91">
        <f t="shared" si="167"/>
        <v>-2385.8599999999988</v>
      </c>
    </row>
    <row r="743" spans="1:25" s="50" customFormat="1" ht="24" x14ac:dyDescent="0.25">
      <c r="A743" s="52" t="s">
        <v>2715</v>
      </c>
      <c r="B743" s="3" t="s">
        <v>877</v>
      </c>
      <c r="C743" s="46">
        <v>89364</v>
      </c>
      <c r="D743" s="46" t="s">
        <v>103</v>
      </c>
      <c r="E743" s="48" t="s">
        <v>1607</v>
      </c>
      <c r="F743" s="46" t="s">
        <v>133</v>
      </c>
      <c r="G743" s="59">
        <v>2</v>
      </c>
      <c r="H743" s="59">
        <v>2</v>
      </c>
      <c r="I743" s="66">
        <v>5.66</v>
      </c>
      <c r="J743" s="59">
        <v>4.67</v>
      </c>
      <c r="K743" s="66">
        <v>6.51</v>
      </c>
      <c r="L743" s="59">
        <v>5.37</v>
      </c>
      <c r="M743" s="59">
        <f t="shared" si="172"/>
        <v>10.039999999999999</v>
      </c>
      <c r="N743" s="59">
        <f t="shared" si="173"/>
        <v>9.34</v>
      </c>
      <c r="O743" s="59">
        <f t="shared" si="174"/>
        <v>10.74</v>
      </c>
      <c r="P743" s="59">
        <f t="shared" si="175"/>
        <v>20.079999999999998</v>
      </c>
      <c r="Q743" s="58">
        <f t="shared" si="166"/>
        <v>5.0214621116767111E-6</v>
      </c>
      <c r="S743" s="59">
        <v>5.66</v>
      </c>
      <c r="T743" s="59">
        <v>6.51</v>
      </c>
      <c r="U743" s="59">
        <v>12.17</v>
      </c>
      <c r="V743" s="59">
        <v>11.32</v>
      </c>
      <c r="W743" s="59">
        <v>13.02</v>
      </c>
      <c r="X743" s="59">
        <v>24.34</v>
      </c>
      <c r="Y743" s="91">
        <f t="shared" si="167"/>
        <v>-4.2600000000000016</v>
      </c>
    </row>
    <row r="744" spans="1:25" s="50" customFormat="1" ht="24" x14ac:dyDescent="0.25">
      <c r="A744" s="52" t="s">
        <v>2716</v>
      </c>
      <c r="B744" s="3" t="s">
        <v>878</v>
      </c>
      <c r="C744" s="46">
        <v>89369</v>
      </c>
      <c r="D744" s="46" t="s">
        <v>103</v>
      </c>
      <c r="E744" s="48" t="s">
        <v>1608</v>
      </c>
      <c r="F744" s="46" t="s">
        <v>133</v>
      </c>
      <c r="G744" s="59">
        <v>2</v>
      </c>
      <c r="H744" s="59">
        <v>2</v>
      </c>
      <c r="I744" s="66">
        <v>6.75</v>
      </c>
      <c r="J744" s="59">
        <v>5.57</v>
      </c>
      <c r="K744" s="66">
        <v>11.59</v>
      </c>
      <c r="L744" s="59">
        <v>9.56</v>
      </c>
      <c r="M744" s="59">
        <f t="shared" si="172"/>
        <v>15.13</v>
      </c>
      <c r="N744" s="59">
        <f t="shared" si="173"/>
        <v>11.14</v>
      </c>
      <c r="O744" s="59">
        <f t="shared" si="174"/>
        <v>19.12</v>
      </c>
      <c r="P744" s="59">
        <f t="shared" si="175"/>
        <v>30.26</v>
      </c>
      <c r="Q744" s="58">
        <f t="shared" si="166"/>
        <v>7.5672033615207821E-6</v>
      </c>
      <c r="S744" s="59">
        <v>6.75</v>
      </c>
      <c r="T744" s="59">
        <v>11.59</v>
      </c>
      <c r="U744" s="59">
        <v>18.34</v>
      </c>
      <c r="V744" s="59">
        <v>13.5</v>
      </c>
      <c r="W744" s="59">
        <v>23.18</v>
      </c>
      <c r="X744" s="59">
        <v>36.68</v>
      </c>
      <c r="Y744" s="91">
        <f t="shared" si="167"/>
        <v>-6.4199999999999982</v>
      </c>
    </row>
    <row r="745" spans="1:25" s="50" customFormat="1" ht="24" x14ac:dyDescent="0.25">
      <c r="A745" s="52" t="s">
        <v>2717</v>
      </c>
      <c r="B745" s="3" t="s">
        <v>879</v>
      </c>
      <c r="C745" s="46">
        <v>89503</v>
      </c>
      <c r="D745" s="46" t="s">
        <v>103</v>
      </c>
      <c r="E745" s="48" t="s">
        <v>1609</v>
      </c>
      <c r="F745" s="46" t="s">
        <v>133</v>
      </c>
      <c r="G745" s="59">
        <v>13</v>
      </c>
      <c r="H745" s="59">
        <v>13</v>
      </c>
      <c r="I745" s="66">
        <v>4.72</v>
      </c>
      <c r="J745" s="59">
        <v>3.89</v>
      </c>
      <c r="K745" s="66">
        <v>20.56</v>
      </c>
      <c r="L745" s="59">
        <v>16.96</v>
      </c>
      <c r="M745" s="59">
        <f t="shared" si="172"/>
        <v>20.85</v>
      </c>
      <c r="N745" s="59">
        <f t="shared" si="173"/>
        <v>50.57</v>
      </c>
      <c r="O745" s="59">
        <f t="shared" si="174"/>
        <v>220.48</v>
      </c>
      <c r="P745" s="59">
        <f t="shared" si="175"/>
        <v>271.05</v>
      </c>
      <c r="Q745" s="58">
        <f t="shared" si="166"/>
        <v>6.7782236323205819E-5</v>
      </c>
      <c r="S745" s="59">
        <v>4.72</v>
      </c>
      <c r="T745" s="59">
        <v>20.56</v>
      </c>
      <c r="U745" s="59">
        <v>25.28</v>
      </c>
      <c r="V745" s="59">
        <v>61.36</v>
      </c>
      <c r="W745" s="59">
        <v>267.27999999999997</v>
      </c>
      <c r="X745" s="59">
        <v>328.64</v>
      </c>
      <c r="Y745" s="91">
        <f t="shared" si="167"/>
        <v>-57.589999999999975</v>
      </c>
    </row>
    <row r="746" spans="1:25" s="50" customFormat="1" ht="24" x14ac:dyDescent="0.25">
      <c r="A746" s="52" t="s">
        <v>2718</v>
      </c>
      <c r="B746" s="3" t="s">
        <v>880</v>
      </c>
      <c r="C746" s="46">
        <v>89398</v>
      </c>
      <c r="D746" s="46" t="s">
        <v>103</v>
      </c>
      <c r="E746" s="48" t="s">
        <v>1604</v>
      </c>
      <c r="F746" s="46" t="s">
        <v>133</v>
      </c>
      <c r="G746" s="59">
        <v>1</v>
      </c>
      <c r="H746" s="59">
        <v>1</v>
      </c>
      <c r="I746" s="66">
        <v>8.99</v>
      </c>
      <c r="J746" s="59">
        <v>7.41</v>
      </c>
      <c r="K746" s="66">
        <v>9.6300000000000008</v>
      </c>
      <c r="L746" s="59">
        <v>7.94</v>
      </c>
      <c r="M746" s="59">
        <f t="shared" si="172"/>
        <v>15.350000000000001</v>
      </c>
      <c r="N746" s="59">
        <f t="shared" si="173"/>
        <v>7.41</v>
      </c>
      <c r="O746" s="59">
        <f t="shared" si="174"/>
        <v>7.94</v>
      </c>
      <c r="P746" s="59">
        <f t="shared" si="175"/>
        <v>15.35</v>
      </c>
      <c r="Q746" s="58">
        <f t="shared" si="166"/>
        <v>3.8386176999122273E-6</v>
      </c>
      <c r="S746" s="59">
        <v>8.99</v>
      </c>
      <c r="T746" s="59">
        <v>9.6300000000000008</v>
      </c>
      <c r="U746" s="59">
        <v>18.62</v>
      </c>
      <c r="V746" s="59">
        <v>8.99</v>
      </c>
      <c r="W746" s="59">
        <v>9.6300000000000008</v>
      </c>
      <c r="X746" s="59">
        <v>18.62</v>
      </c>
      <c r="Y746" s="91">
        <f t="shared" si="167"/>
        <v>-3.2700000000000014</v>
      </c>
    </row>
    <row r="747" spans="1:25" s="50" customFormat="1" ht="24" x14ac:dyDescent="0.25">
      <c r="A747" s="52" t="s">
        <v>2719</v>
      </c>
      <c r="B747" s="3" t="s">
        <v>881</v>
      </c>
      <c r="C747" s="46">
        <v>89625</v>
      </c>
      <c r="D747" s="46" t="s">
        <v>103</v>
      </c>
      <c r="E747" s="48" t="s">
        <v>1605</v>
      </c>
      <c r="F747" s="46" t="s">
        <v>133</v>
      </c>
      <c r="G747" s="59">
        <v>3</v>
      </c>
      <c r="H747" s="59">
        <v>3</v>
      </c>
      <c r="I747" s="66">
        <v>6.3</v>
      </c>
      <c r="J747" s="59">
        <v>5.19</v>
      </c>
      <c r="K747" s="66">
        <v>18.100000000000001</v>
      </c>
      <c r="L747" s="59">
        <v>14.93</v>
      </c>
      <c r="M747" s="59">
        <f t="shared" si="172"/>
        <v>20.12</v>
      </c>
      <c r="N747" s="59">
        <f t="shared" si="173"/>
        <v>15.57</v>
      </c>
      <c r="O747" s="59">
        <f t="shared" si="174"/>
        <v>44.79</v>
      </c>
      <c r="P747" s="59">
        <f t="shared" si="175"/>
        <v>60.36</v>
      </c>
      <c r="Q747" s="58">
        <f t="shared" si="166"/>
        <v>1.5094395072749317E-5</v>
      </c>
      <c r="S747" s="59">
        <v>6.3</v>
      </c>
      <c r="T747" s="59">
        <v>18.100000000000001</v>
      </c>
      <c r="U747" s="59">
        <v>24.4</v>
      </c>
      <c r="V747" s="59">
        <v>18.899999999999999</v>
      </c>
      <c r="W747" s="59">
        <v>54.3</v>
      </c>
      <c r="X747" s="59">
        <v>73.2</v>
      </c>
      <c r="Y747" s="91">
        <f t="shared" si="167"/>
        <v>-12.840000000000003</v>
      </c>
    </row>
    <row r="748" spans="1:25" s="50" customFormat="1" x14ac:dyDescent="0.25">
      <c r="A748" s="52" t="s">
        <v>2720</v>
      </c>
      <c r="B748" s="3" t="s">
        <v>882</v>
      </c>
      <c r="C748" s="46">
        <v>81425</v>
      </c>
      <c r="D748" s="47" t="s">
        <v>1490</v>
      </c>
      <c r="E748" s="48" t="s">
        <v>480</v>
      </c>
      <c r="F748" s="46" t="s">
        <v>106</v>
      </c>
      <c r="G748" s="59">
        <v>1</v>
      </c>
      <c r="H748" s="59">
        <v>1</v>
      </c>
      <c r="I748" s="66">
        <v>11.2</v>
      </c>
      <c r="J748" s="59">
        <v>9.24</v>
      </c>
      <c r="K748" s="66">
        <v>16.190000000000001</v>
      </c>
      <c r="L748" s="59">
        <v>13.36</v>
      </c>
      <c r="M748" s="59">
        <f t="shared" si="172"/>
        <v>22.6</v>
      </c>
      <c r="N748" s="59">
        <f t="shared" si="173"/>
        <v>9.24</v>
      </c>
      <c r="O748" s="59">
        <f t="shared" si="174"/>
        <v>13.36</v>
      </c>
      <c r="P748" s="59">
        <f t="shared" si="175"/>
        <v>22.6</v>
      </c>
      <c r="Q748" s="58">
        <f t="shared" si="166"/>
        <v>5.6516456037795665E-6</v>
      </c>
      <c r="S748" s="59">
        <v>11.2</v>
      </c>
      <c r="T748" s="59">
        <v>16.190000000000001</v>
      </c>
      <c r="U748" s="59">
        <v>27.39</v>
      </c>
      <c r="V748" s="59">
        <v>11.2</v>
      </c>
      <c r="W748" s="59">
        <v>16.190000000000001</v>
      </c>
      <c r="X748" s="59">
        <v>27.39</v>
      </c>
      <c r="Y748" s="91">
        <f t="shared" si="167"/>
        <v>-4.7899999999999991</v>
      </c>
    </row>
    <row r="749" spans="1:25" s="50" customFormat="1" x14ac:dyDescent="0.25">
      <c r="A749" s="52" t="s">
        <v>2721</v>
      </c>
      <c r="B749" s="3" t="s">
        <v>883</v>
      </c>
      <c r="C749" s="46">
        <v>80926</v>
      </c>
      <c r="D749" s="47" t="s">
        <v>1490</v>
      </c>
      <c r="E749" s="48" t="s">
        <v>493</v>
      </c>
      <c r="F749" s="46" t="s">
        <v>106</v>
      </c>
      <c r="G749" s="59">
        <v>1</v>
      </c>
      <c r="H749" s="59">
        <v>1</v>
      </c>
      <c r="I749" s="66">
        <v>22.78</v>
      </c>
      <c r="J749" s="59">
        <v>18.8</v>
      </c>
      <c r="K749" s="66">
        <v>83.65</v>
      </c>
      <c r="L749" s="59">
        <v>69.03</v>
      </c>
      <c r="M749" s="59">
        <f t="shared" si="172"/>
        <v>87.83</v>
      </c>
      <c r="N749" s="59">
        <f t="shared" si="173"/>
        <v>18.8</v>
      </c>
      <c r="O749" s="59">
        <f t="shared" si="174"/>
        <v>69.03</v>
      </c>
      <c r="P749" s="59">
        <f t="shared" si="175"/>
        <v>87.83</v>
      </c>
      <c r="Q749" s="58">
        <f t="shared" si="166"/>
        <v>2.1963895282299081E-5</v>
      </c>
      <c r="S749" s="59">
        <v>22.78</v>
      </c>
      <c r="T749" s="59">
        <v>83.65</v>
      </c>
      <c r="U749" s="59">
        <v>106.43</v>
      </c>
      <c r="V749" s="59">
        <v>22.78</v>
      </c>
      <c r="W749" s="59">
        <v>83.65</v>
      </c>
      <c r="X749" s="59">
        <v>106.43</v>
      </c>
      <c r="Y749" s="91">
        <f t="shared" si="167"/>
        <v>-18.600000000000009</v>
      </c>
    </row>
    <row r="750" spans="1:25" s="50" customFormat="1" x14ac:dyDescent="0.25">
      <c r="A750" s="52" t="s">
        <v>2722</v>
      </c>
      <c r="B750" s="3" t="s">
        <v>884</v>
      </c>
      <c r="C750" s="46">
        <v>80901</v>
      </c>
      <c r="D750" s="47" t="s">
        <v>1490</v>
      </c>
      <c r="E750" s="48" t="s">
        <v>885</v>
      </c>
      <c r="F750" s="46" t="s">
        <v>106</v>
      </c>
      <c r="G750" s="59">
        <v>3</v>
      </c>
      <c r="H750" s="59">
        <v>3</v>
      </c>
      <c r="I750" s="66">
        <v>20.170000000000002</v>
      </c>
      <c r="J750" s="59">
        <v>16.64</v>
      </c>
      <c r="K750" s="66">
        <v>36.049999999999997</v>
      </c>
      <c r="L750" s="59">
        <v>29.75</v>
      </c>
      <c r="M750" s="59">
        <f t="shared" si="172"/>
        <v>46.39</v>
      </c>
      <c r="N750" s="59">
        <f t="shared" si="173"/>
        <v>49.92</v>
      </c>
      <c r="O750" s="59">
        <f t="shared" si="174"/>
        <v>89.25</v>
      </c>
      <c r="P750" s="59">
        <f t="shared" si="175"/>
        <v>139.16999999999999</v>
      </c>
      <c r="Q750" s="58">
        <f t="shared" si="166"/>
        <v>3.48026335698231E-5</v>
      </c>
      <c r="S750" s="59">
        <v>20.170000000000002</v>
      </c>
      <c r="T750" s="59">
        <v>36.049999999999997</v>
      </c>
      <c r="U750" s="59">
        <v>56.22</v>
      </c>
      <c r="V750" s="59">
        <v>60.51</v>
      </c>
      <c r="W750" s="59">
        <v>108.15</v>
      </c>
      <c r="X750" s="59">
        <v>168.66</v>
      </c>
      <c r="Y750" s="91">
        <f t="shared" si="167"/>
        <v>-29.490000000000009</v>
      </c>
    </row>
    <row r="751" spans="1:25" s="50" customFormat="1" x14ac:dyDescent="0.25">
      <c r="A751" s="52" t="s">
        <v>2723</v>
      </c>
      <c r="B751" s="44" t="s">
        <v>886</v>
      </c>
      <c r="C751" s="62"/>
      <c r="D751" s="62"/>
      <c r="E751" s="87" t="s">
        <v>686</v>
      </c>
      <c r="F751" s="62"/>
      <c r="G751" s="60"/>
      <c r="H751" s="60"/>
      <c r="I751" s="66"/>
      <c r="J751" s="60"/>
      <c r="K751" s="66"/>
      <c r="L751" s="60"/>
      <c r="M751" s="60"/>
      <c r="N751" s="60"/>
      <c r="O751" s="60"/>
      <c r="P751" s="61">
        <f>SUM(P752:P755)</f>
        <v>15437.189999999999</v>
      </c>
      <c r="Q751" s="57">
        <f t="shared" si="166"/>
        <v>3.8604215485933571E-3</v>
      </c>
      <c r="S751" s="60"/>
      <c r="T751" s="60"/>
      <c r="U751" s="60"/>
      <c r="V751" s="60"/>
      <c r="W751" s="60"/>
      <c r="X751" s="61">
        <v>18708.93</v>
      </c>
      <c r="Y751" s="91">
        <f t="shared" si="167"/>
        <v>-3271.7400000000016</v>
      </c>
    </row>
    <row r="752" spans="1:25" s="50" customFormat="1" ht="36" x14ac:dyDescent="0.25">
      <c r="A752" s="52" t="s">
        <v>2724</v>
      </c>
      <c r="B752" s="48" t="s">
        <v>1821</v>
      </c>
      <c r="C752" s="47" t="s">
        <v>1623</v>
      </c>
      <c r="D752" s="47" t="s">
        <v>103</v>
      </c>
      <c r="E752" s="48" t="s">
        <v>1624</v>
      </c>
      <c r="F752" s="47" t="s">
        <v>289</v>
      </c>
      <c r="G752" s="59">
        <v>9.6</v>
      </c>
      <c r="H752" s="59">
        <v>9.6</v>
      </c>
      <c r="I752" s="66">
        <v>11.85</v>
      </c>
      <c r="J752" s="59">
        <v>9.77</v>
      </c>
      <c r="K752" s="66">
        <v>14.84</v>
      </c>
      <c r="L752" s="59">
        <v>12.24</v>
      </c>
      <c r="M752" s="59">
        <f>L752+J752</f>
        <v>22.009999999999998</v>
      </c>
      <c r="N752" s="59">
        <f>TRUNC(J752*H752,2)</f>
        <v>93.79</v>
      </c>
      <c r="O752" s="59">
        <f>TRUNC(L752*H752,2)</f>
        <v>117.5</v>
      </c>
      <c r="P752" s="59">
        <f>TRUNC(((J752*H752)+(L752*H752)),2)</f>
        <v>211.29</v>
      </c>
      <c r="Q752" s="58">
        <f t="shared" si="166"/>
        <v>5.2837884939052405E-5</v>
      </c>
      <c r="S752" s="59">
        <v>11.85</v>
      </c>
      <c r="T752" s="59">
        <v>14.84</v>
      </c>
      <c r="U752" s="59">
        <v>26.69</v>
      </c>
      <c r="V752" s="59">
        <v>113.76</v>
      </c>
      <c r="W752" s="59">
        <v>142.46</v>
      </c>
      <c r="X752" s="59">
        <v>256.22000000000003</v>
      </c>
      <c r="Y752" s="91">
        <f t="shared" si="167"/>
        <v>-44.930000000000035</v>
      </c>
    </row>
    <row r="753" spans="1:25" s="50" customFormat="1" ht="36" x14ac:dyDescent="0.25">
      <c r="A753" s="52" t="s">
        <v>2725</v>
      </c>
      <c r="B753" s="48" t="s">
        <v>1822</v>
      </c>
      <c r="C753" s="47" t="s">
        <v>1626</v>
      </c>
      <c r="D753" s="47" t="s">
        <v>103</v>
      </c>
      <c r="E753" s="48" t="s">
        <v>1627</v>
      </c>
      <c r="F753" s="47" t="s">
        <v>289</v>
      </c>
      <c r="G753" s="59">
        <v>172.7</v>
      </c>
      <c r="H753" s="59">
        <v>172.7</v>
      </c>
      <c r="I753" s="66">
        <v>16.55</v>
      </c>
      <c r="J753" s="59">
        <v>13.65</v>
      </c>
      <c r="K753" s="66">
        <v>20.62</v>
      </c>
      <c r="L753" s="59">
        <v>17.010000000000002</v>
      </c>
      <c r="M753" s="59">
        <f>L753+J753</f>
        <v>30.660000000000004</v>
      </c>
      <c r="N753" s="59">
        <f>TRUNC(J753*H753,2)</f>
        <v>2357.35</v>
      </c>
      <c r="O753" s="59">
        <f>TRUNC(L753*H753,2)</f>
        <v>2937.62</v>
      </c>
      <c r="P753" s="59">
        <f>TRUNC(((J753*H753)+(L753*H753)),2)</f>
        <v>5294.98</v>
      </c>
      <c r="Q753" s="58">
        <f t="shared" si="166"/>
        <v>1.3241305504026869E-3</v>
      </c>
      <c r="S753" s="59">
        <v>16.55</v>
      </c>
      <c r="T753" s="59">
        <v>20.62</v>
      </c>
      <c r="U753" s="59">
        <v>37.17</v>
      </c>
      <c r="V753" s="59">
        <v>2858.18</v>
      </c>
      <c r="W753" s="59">
        <v>3561.07</v>
      </c>
      <c r="X753" s="59">
        <v>6419.25</v>
      </c>
      <c r="Y753" s="91">
        <f t="shared" si="167"/>
        <v>-1124.2700000000004</v>
      </c>
    </row>
    <row r="754" spans="1:25" s="50" customFormat="1" x14ac:dyDescent="0.25">
      <c r="A754" s="52" t="s">
        <v>2726</v>
      </c>
      <c r="B754" s="3" t="s">
        <v>887</v>
      </c>
      <c r="C754" s="46">
        <v>81825</v>
      </c>
      <c r="D754" s="47" t="s">
        <v>1490</v>
      </c>
      <c r="E754" s="48" t="s">
        <v>520</v>
      </c>
      <c r="F754" s="46" t="s">
        <v>106</v>
      </c>
      <c r="G754" s="59">
        <v>19</v>
      </c>
      <c r="H754" s="59">
        <v>19</v>
      </c>
      <c r="I754" s="66">
        <v>269.37</v>
      </c>
      <c r="J754" s="59">
        <v>222.31</v>
      </c>
      <c r="K754" s="66">
        <v>161.44</v>
      </c>
      <c r="L754" s="59">
        <v>133.22999999999999</v>
      </c>
      <c r="M754" s="59">
        <f>L754+J754</f>
        <v>355.53999999999996</v>
      </c>
      <c r="N754" s="59">
        <f>TRUNC(J754*H754,2)</f>
        <v>4223.8900000000003</v>
      </c>
      <c r="O754" s="59">
        <f>TRUNC(L754*H754,2)</f>
        <v>2531.37</v>
      </c>
      <c r="P754" s="59">
        <f>TRUNC(((J754*H754)+(L754*H754)),2)</f>
        <v>6755.26</v>
      </c>
      <c r="Q754" s="58">
        <f t="shared" si="166"/>
        <v>1.6893068797074315E-3</v>
      </c>
      <c r="S754" s="59">
        <v>269.37</v>
      </c>
      <c r="T754" s="59">
        <v>161.44</v>
      </c>
      <c r="U754" s="59">
        <v>430.81</v>
      </c>
      <c r="V754" s="59">
        <v>5118.03</v>
      </c>
      <c r="W754" s="59">
        <v>3067.36</v>
      </c>
      <c r="X754" s="59">
        <v>8185.39</v>
      </c>
      <c r="Y754" s="91">
        <f t="shared" si="167"/>
        <v>-1430.13</v>
      </c>
    </row>
    <row r="755" spans="1:25" s="50" customFormat="1" x14ac:dyDescent="0.25">
      <c r="A755" s="52" t="s">
        <v>2727</v>
      </c>
      <c r="B755" s="3" t="s">
        <v>888</v>
      </c>
      <c r="C755" s="46">
        <v>81840</v>
      </c>
      <c r="D755" s="47" t="s">
        <v>1490</v>
      </c>
      <c r="E755" s="48" t="s">
        <v>522</v>
      </c>
      <c r="F755" s="46" t="s">
        <v>106</v>
      </c>
      <c r="G755" s="59">
        <v>19</v>
      </c>
      <c r="H755" s="59">
        <v>19</v>
      </c>
      <c r="I755" s="66">
        <v>24.41</v>
      </c>
      <c r="J755" s="59">
        <v>20.14</v>
      </c>
      <c r="K755" s="66">
        <v>178.12</v>
      </c>
      <c r="L755" s="59">
        <v>147</v>
      </c>
      <c r="M755" s="59">
        <f>L755+J755</f>
        <v>167.14</v>
      </c>
      <c r="N755" s="59">
        <f>TRUNC(J755*H755,2)</f>
        <v>382.66</v>
      </c>
      <c r="O755" s="59">
        <f>TRUNC(L755*H755,2)</f>
        <v>2793</v>
      </c>
      <c r="P755" s="59">
        <f>TRUNC(((J755*H755)+(L755*H755)),2)</f>
        <v>3175.66</v>
      </c>
      <c r="Q755" s="58">
        <f t="shared" si="166"/>
        <v>7.9414623354418651E-4</v>
      </c>
      <c r="S755" s="59">
        <v>24.41</v>
      </c>
      <c r="T755" s="59">
        <v>178.12</v>
      </c>
      <c r="U755" s="59">
        <v>202.53</v>
      </c>
      <c r="V755" s="59">
        <v>463.79</v>
      </c>
      <c r="W755" s="59">
        <v>3384.28</v>
      </c>
      <c r="X755" s="59">
        <v>3848.07</v>
      </c>
      <c r="Y755" s="91">
        <f t="shared" si="167"/>
        <v>-672.41000000000031</v>
      </c>
    </row>
    <row r="756" spans="1:25" s="50" customFormat="1" x14ac:dyDescent="0.25">
      <c r="A756" s="52" t="s">
        <v>2728</v>
      </c>
      <c r="B756" s="44" t="s">
        <v>889</v>
      </c>
      <c r="C756" s="62"/>
      <c r="D756" s="62"/>
      <c r="E756" s="87" t="s">
        <v>890</v>
      </c>
      <c r="F756" s="62"/>
      <c r="G756" s="60"/>
      <c r="H756" s="60"/>
      <c r="I756" s="66"/>
      <c r="J756" s="60"/>
      <c r="K756" s="66"/>
      <c r="L756" s="60"/>
      <c r="M756" s="60"/>
      <c r="N756" s="60"/>
      <c r="O756" s="60"/>
      <c r="P756" s="61">
        <f>P757</f>
        <v>41897.67</v>
      </c>
      <c r="Q756" s="57">
        <f t="shared" si="166"/>
        <v>1.0477468250624204E-2</v>
      </c>
      <c r="S756" s="60"/>
      <c r="T756" s="60"/>
      <c r="U756" s="60"/>
      <c r="V756" s="60"/>
      <c r="W756" s="60"/>
      <c r="X756" s="61">
        <v>50766.61</v>
      </c>
      <c r="Y756" s="91">
        <f t="shared" si="167"/>
        <v>-8868.9400000000023</v>
      </c>
    </row>
    <row r="757" spans="1:25" s="50" customFormat="1" ht="24" x14ac:dyDescent="0.25">
      <c r="A757" s="52" t="s">
        <v>2729</v>
      </c>
      <c r="B757" s="3" t="s">
        <v>891</v>
      </c>
      <c r="C757" s="46" t="s">
        <v>892</v>
      </c>
      <c r="D757" s="46" t="s">
        <v>70</v>
      </c>
      <c r="E757" s="48" t="s">
        <v>1823</v>
      </c>
      <c r="F757" s="46" t="s">
        <v>133</v>
      </c>
      <c r="G757" s="59">
        <v>1</v>
      </c>
      <c r="H757" s="59">
        <v>1</v>
      </c>
      <c r="I757" s="66">
        <v>560.4</v>
      </c>
      <c r="J757" s="59">
        <v>462.49</v>
      </c>
      <c r="K757" s="66">
        <v>50206.21</v>
      </c>
      <c r="L757" s="59">
        <v>41435.18</v>
      </c>
      <c r="M757" s="59">
        <f>L757+J757</f>
        <v>41897.67</v>
      </c>
      <c r="N757" s="59">
        <f>TRUNC(J757*H757,2)</f>
        <v>462.49</v>
      </c>
      <c r="O757" s="59">
        <f>TRUNC(L757*H757,2)</f>
        <v>41435.18</v>
      </c>
      <c r="P757" s="59">
        <f>TRUNC(((J757*H757)+(L757*H757)),2)</f>
        <v>41897.67</v>
      </c>
      <c r="Q757" s="58">
        <f t="shared" si="166"/>
        <v>1.0477468250624204E-2</v>
      </c>
      <c r="S757" s="59">
        <v>560.4</v>
      </c>
      <c r="T757" s="59">
        <v>50206.21</v>
      </c>
      <c r="U757" s="59">
        <v>50766.61</v>
      </c>
      <c r="V757" s="59">
        <v>560.4</v>
      </c>
      <c r="W757" s="59">
        <v>50206.21</v>
      </c>
      <c r="X757" s="59">
        <v>50766.61</v>
      </c>
      <c r="Y757" s="91">
        <f t="shared" si="167"/>
        <v>-8868.9400000000023</v>
      </c>
    </row>
    <row r="758" spans="1:25" s="50" customFormat="1" x14ac:dyDescent="0.25">
      <c r="A758" s="52" t="s">
        <v>2730</v>
      </c>
      <c r="B758" s="44">
        <v>12</v>
      </c>
      <c r="C758" s="62"/>
      <c r="D758" s="62"/>
      <c r="E758" s="87" t="s">
        <v>31</v>
      </c>
      <c r="F758" s="62"/>
      <c r="G758" s="60"/>
      <c r="H758" s="60"/>
      <c r="I758" s="66"/>
      <c r="J758" s="60"/>
      <c r="K758" s="66"/>
      <c r="L758" s="60"/>
      <c r="M758" s="60"/>
      <c r="N758" s="60"/>
      <c r="O758" s="60"/>
      <c r="P758" s="61">
        <f>P759+P762+P770+P773</f>
        <v>209813.71</v>
      </c>
      <c r="Q758" s="57">
        <f t="shared" si="166"/>
        <v>5.2468704943990294E-2</v>
      </c>
      <c r="S758" s="60"/>
      <c r="T758" s="60"/>
      <c r="U758" s="60"/>
      <c r="V758" s="60"/>
      <c r="W758" s="60"/>
      <c r="X758" s="61">
        <v>254261.11</v>
      </c>
      <c r="Y758" s="91">
        <f t="shared" si="167"/>
        <v>-44447.399999999994</v>
      </c>
    </row>
    <row r="759" spans="1:25" s="50" customFormat="1" x14ac:dyDescent="0.25">
      <c r="A759" s="52" t="s">
        <v>2731</v>
      </c>
      <c r="B759" s="44" t="s">
        <v>3018</v>
      </c>
      <c r="C759" s="62"/>
      <c r="D759" s="62"/>
      <c r="E759" s="87" t="s">
        <v>52</v>
      </c>
      <c r="F759" s="62"/>
      <c r="G759" s="60"/>
      <c r="H759" s="60"/>
      <c r="I759" s="66"/>
      <c r="J759" s="60"/>
      <c r="K759" s="66"/>
      <c r="L759" s="60"/>
      <c r="M759" s="60"/>
      <c r="N759" s="60"/>
      <c r="O759" s="60"/>
      <c r="P759" s="61">
        <f>SUM(P760:P761)</f>
        <v>3158.6800000000003</v>
      </c>
      <c r="Q759" s="57">
        <f t="shared" si="166"/>
        <v>7.8989999715692219E-4</v>
      </c>
      <c r="S759" s="60"/>
      <c r="T759" s="60"/>
      <c r="U759" s="60"/>
      <c r="V759" s="60"/>
      <c r="W759" s="60"/>
      <c r="X759" s="61">
        <v>3828.04</v>
      </c>
      <c r="Y759" s="91">
        <f t="shared" si="167"/>
        <v>-669.35999999999967</v>
      </c>
    </row>
    <row r="760" spans="1:25" s="50" customFormat="1" x14ac:dyDescent="0.25">
      <c r="A760" s="52" t="s">
        <v>2732</v>
      </c>
      <c r="B760" s="3" t="s">
        <v>893</v>
      </c>
      <c r="C760" s="46">
        <v>40101</v>
      </c>
      <c r="D760" s="47" t="s">
        <v>1490</v>
      </c>
      <c r="E760" s="48" t="s">
        <v>150</v>
      </c>
      <c r="F760" s="46" t="s">
        <v>7</v>
      </c>
      <c r="G760" s="59">
        <v>69.52</v>
      </c>
      <c r="H760" s="59">
        <v>69.52</v>
      </c>
      <c r="I760" s="66">
        <v>34.229999999999997</v>
      </c>
      <c r="J760" s="59">
        <v>28.25</v>
      </c>
      <c r="K760" s="66">
        <v>0</v>
      </c>
      <c r="L760" s="59">
        <v>0</v>
      </c>
      <c r="M760" s="59">
        <f>L760+J760</f>
        <v>28.25</v>
      </c>
      <c r="N760" s="59">
        <f>TRUNC(J760*H760,2)</f>
        <v>1963.94</v>
      </c>
      <c r="O760" s="59">
        <f>TRUNC(L760*H760,2)</f>
        <v>0</v>
      </c>
      <c r="P760" s="59">
        <f>TRUNC(((J760*H760)+(L760*H760)),2)</f>
        <v>1963.94</v>
      </c>
      <c r="Q760" s="58">
        <f t="shared" si="166"/>
        <v>4.9112800296844425E-4</v>
      </c>
      <c r="S760" s="59">
        <v>34.229999999999997</v>
      </c>
      <c r="T760" s="59">
        <v>0</v>
      </c>
      <c r="U760" s="59">
        <v>34.229999999999997</v>
      </c>
      <c r="V760" s="59">
        <v>2379.66</v>
      </c>
      <c r="W760" s="59">
        <v>0</v>
      </c>
      <c r="X760" s="59">
        <v>2379.66</v>
      </c>
      <c r="Y760" s="91">
        <f t="shared" si="167"/>
        <v>-415.7199999999998</v>
      </c>
    </row>
    <row r="761" spans="1:25" s="50" customFormat="1" x14ac:dyDescent="0.25">
      <c r="A761" s="52" t="s">
        <v>2733</v>
      </c>
      <c r="B761" s="3" t="s">
        <v>894</v>
      </c>
      <c r="C761" s="46">
        <v>40902</v>
      </c>
      <c r="D761" s="47" t="s">
        <v>1490</v>
      </c>
      <c r="E761" s="48" t="s">
        <v>359</v>
      </c>
      <c r="F761" s="46" t="s">
        <v>7</v>
      </c>
      <c r="G761" s="59">
        <v>63.89</v>
      </c>
      <c r="H761" s="59">
        <v>63.89</v>
      </c>
      <c r="I761" s="66">
        <v>22.67</v>
      </c>
      <c r="J761" s="59">
        <v>18.7</v>
      </c>
      <c r="K761" s="66">
        <v>0</v>
      </c>
      <c r="L761" s="59">
        <v>0</v>
      </c>
      <c r="M761" s="59">
        <f>L761+J761</f>
        <v>18.7</v>
      </c>
      <c r="N761" s="59">
        <f>TRUNC(J761*H761,2)</f>
        <v>1194.74</v>
      </c>
      <c r="O761" s="59">
        <f>TRUNC(L761*H761,2)</f>
        <v>0</v>
      </c>
      <c r="P761" s="59">
        <f>TRUNC(((J761*H761)+(L761*H761)),2)</f>
        <v>1194.74</v>
      </c>
      <c r="Q761" s="58">
        <f t="shared" si="166"/>
        <v>2.9877199418847783E-4</v>
      </c>
      <c r="S761" s="59">
        <v>22.67</v>
      </c>
      <c r="T761" s="59">
        <v>0</v>
      </c>
      <c r="U761" s="59">
        <v>22.67</v>
      </c>
      <c r="V761" s="59">
        <v>1448.38</v>
      </c>
      <c r="W761" s="59">
        <v>0</v>
      </c>
      <c r="X761" s="59">
        <v>1448.38</v>
      </c>
      <c r="Y761" s="91">
        <f t="shared" si="167"/>
        <v>-253.6400000000001</v>
      </c>
    </row>
    <row r="762" spans="1:25" s="50" customFormat="1" x14ac:dyDescent="0.25">
      <c r="A762" s="52" t="s">
        <v>2734</v>
      </c>
      <c r="B762" s="44" t="s">
        <v>3019</v>
      </c>
      <c r="C762" s="62"/>
      <c r="D762" s="62"/>
      <c r="E762" s="87" t="s">
        <v>657</v>
      </c>
      <c r="F762" s="62"/>
      <c r="G762" s="60"/>
      <c r="H762" s="60"/>
      <c r="I762" s="66"/>
      <c r="J762" s="60"/>
      <c r="K762" s="66"/>
      <c r="L762" s="60"/>
      <c r="M762" s="60"/>
      <c r="N762" s="60"/>
      <c r="O762" s="60"/>
      <c r="P762" s="61">
        <f>SUM(P763:P769)</f>
        <v>113839.22</v>
      </c>
      <c r="Q762" s="57">
        <f t="shared" si="166"/>
        <v>2.8468094126136941E-2</v>
      </c>
      <c r="S762" s="60"/>
      <c r="T762" s="60"/>
      <c r="U762" s="60"/>
      <c r="V762" s="60"/>
      <c r="W762" s="60"/>
      <c r="X762" s="61">
        <v>137957.70000000001</v>
      </c>
      <c r="Y762" s="91">
        <f t="shared" si="167"/>
        <v>-24118.48000000001</v>
      </c>
    </row>
    <row r="763" spans="1:25" s="50" customFormat="1" ht="36" x14ac:dyDescent="0.25">
      <c r="A763" s="52" t="s">
        <v>2735</v>
      </c>
      <c r="B763" s="48" t="s">
        <v>1824</v>
      </c>
      <c r="C763" s="47" t="s">
        <v>1825</v>
      </c>
      <c r="D763" s="47" t="s">
        <v>103</v>
      </c>
      <c r="E763" s="48" t="s">
        <v>1826</v>
      </c>
      <c r="F763" s="47" t="s">
        <v>289</v>
      </c>
      <c r="G763" s="59">
        <v>352.25</v>
      </c>
      <c r="H763" s="59">
        <v>352.25</v>
      </c>
      <c r="I763" s="66">
        <v>2.7</v>
      </c>
      <c r="J763" s="59">
        <v>2.2200000000000002</v>
      </c>
      <c r="K763" s="66">
        <v>2.12</v>
      </c>
      <c r="L763" s="59">
        <v>1.74</v>
      </c>
      <c r="M763" s="59">
        <f t="shared" ref="M763:M769" si="176">L763+J763</f>
        <v>3.96</v>
      </c>
      <c r="N763" s="59">
        <f t="shared" ref="N763:N769" si="177">TRUNC(J763*H763,2)</f>
        <v>781.99</v>
      </c>
      <c r="O763" s="59">
        <f t="shared" ref="O763:O769" si="178">TRUNC(L763*H763,2)</f>
        <v>612.91</v>
      </c>
      <c r="P763" s="59">
        <f t="shared" ref="P763:P769" si="179">TRUNC(((J763*H763)+(L763*H763)),2)</f>
        <v>1394.91</v>
      </c>
      <c r="Q763" s="58">
        <f t="shared" si="166"/>
        <v>3.4882906943221924E-4</v>
      </c>
      <c r="S763" s="59">
        <v>2.7</v>
      </c>
      <c r="T763" s="59">
        <v>2.12</v>
      </c>
      <c r="U763" s="59">
        <v>4.82</v>
      </c>
      <c r="V763" s="59">
        <v>951.07</v>
      </c>
      <c r="W763" s="59">
        <v>746.77</v>
      </c>
      <c r="X763" s="59">
        <v>1697.84</v>
      </c>
      <c r="Y763" s="91">
        <f t="shared" si="167"/>
        <v>-302.92999999999984</v>
      </c>
    </row>
    <row r="764" spans="1:25" s="50" customFormat="1" ht="24" x14ac:dyDescent="0.25">
      <c r="A764" s="52" t="s">
        <v>2736</v>
      </c>
      <c r="B764" s="3" t="s">
        <v>895</v>
      </c>
      <c r="C764" s="46" t="s">
        <v>896</v>
      </c>
      <c r="D764" s="46" t="s">
        <v>70</v>
      </c>
      <c r="E764" s="48" t="s">
        <v>1827</v>
      </c>
      <c r="F764" s="46" t="s">
        <v>61</v>
      </c>
      <c r="G764" s="59">
        <v>388.65</v>
      </c>
      <c r="H764" s="59">
        <v>388.65</v>
      </c>
      <c r="I764" s="66">
        <v>41.88</v>
      </c>
      <c r="J764" s="59">
        <v>34.56</v>
      </c>
      <c r="K764" s="66">
        <v>54.32</v>
      </c>
      <c r="L764" s="59">
        <v>44.83</v>
      </c>
      <c r="M764" s="59">
        <f t="shared" si="176"/>
        <v>79.39</v>
      </c>
      <c r="N764" s="59">
        <f t="shared" si="177"/>
        <v>13431.74</v>
      </c>
      <c r="O764" s="59">
        <f t="shared" si="178"/>
        <v>17423.169999999998</v>
      </c>
      <c r="P764" s="59">
        <f t="shared" si="179"/>
        <v>30854.92</v>
      </c>
      <c r="Q764" s="58">
        <f t="shared" si="166"/>
        <v>7.7159766802199197E-3</v>
      </c>
      <c r="S764" s="59">
        <v>41.88</v>
      </c>
      <c r="T764" s="59">
        <v>54.32</v>
      </c>
      <c r="U764" s="59">
        <v>96.2</v>
      </c>
      <c r="V764" s="59">
        <v>16276.66</v>
      </c>
      <c r="W764" s="59">
        <v>21111.47</v>
      </c>
      <c r="X764" s="59">
        <v>37388.129999999997</v>
      </c>
      <c r="Y764" s="91">
        <f t="shared" si="167"/>
        <v>-6533.2099999999991</v>
      </c>
    </row>
    <row r="765" spans="1:25" s="50" customFormat="1" ht="24" x14ac:dyDescent="0.25">
      <c r="A765" s="52" t="s">
        <v>2737</v>
      </c>
      <c r="B765" s="48" t="s">
        <v>1828</v>
      </c>
      <c r="C765" s="47" t="s">
        <v>1829</v>
      </c>
      <c r="D765" s="47" t="s">
        <v>103</v>
      </c>
      <c r="E765" s="48" t="s">
        <v>1830</v>
      </c>
      <c r="F765" s="47" t="s">
        <v>289</v>
      </c>
      <c r="G765" s="59">
        <v>519.94000000000005</v>
      </c>
      <c r="H765" s="59">
        <v>519.94000000000005</v>
      </c>
      <c r="I765" s="66">
        <v>11.55</v>
      </c>
      <c r="J765" s="59">
        <v>9.5299999999999994</v>
      </c>
      <c r="K765" s="66">
        <v>69.3</v>
      </c>
      <c r="L765" s="59">
        <v>57.19</v>
      </c>
      <c r="M765" s="59">
        <f t="shared" si="176"/>
        <v>66.72</v>
      </c>
      <c r="N765" s="59">
        <f t="shared" si="177"/>
        <v>4955.0200000000004</v>
      </c>
      <c r="O765" s="59">
        <f t="shared" si="178"/>
        <v>29735.360000000001</v>
      </c>
      <c r="P765" s="59">
        <f t="shared" si="179"/>
        <v>34690.39</v>
      </c>
      <c r="Q765" s="58">
        <f t="shared" si="166"/>
        <v>8.6751234573848937E-3</v>
      </c>
      <c r="S765" s="59">
        <v>11.55</v>
      </c>
      <c r="T765" s="59">
        <v>69.3</v>
      </c>
      <c r="U765" s="59">
        <v>80.849999999999994</v>
      </c>
      <c r="V765" s="59">
        <v>6005.3</v>
      </c>
      <c r="W765" s="59">
        <v>36031.839999999997</v>
      </c>
      <c r="X765" s="59">
        <v>42037.14</v>
      </c>
      <c r="Y765" s="91">
        <f t="shared" si="167"/>
        <v>-7346.75</v>
      </c>
    </row>
    <row r="766" spans="1:25" s="50" customFormat="1" ht="24" x14ac:dyDescent="0.25">
      <c r="A766" s="52" t="s">
        <v>2738</v>
      </c>
      <c r="B766" s="3" t="s">
        <v>897</v>
      </c>
      <c r="C766" s="46">
        <v>81828</v>
      </c>
      <c r="D766" s="47" t="s">
        <v>1490</v>
      </c>
      <c r="E766" s="48" t="s">
        <v>1831</v>
      </c>
      <c r="F766" s="46" t="s">
        <v>106</v>
      </c>
      <c r="G766" s="59">
        <v>46</v>
      </c>
      <c r="H766" s="59">
        <v>46</v>
      </c>
      <c r="I766" s="66">
        <v>281.73</v>
      </c>
      <c r="J766" s="59">
        <v>232.51</v>
      </c>
      <c r="K766" s="66">
        <v>403.32</v>
      </c>
      <c r="L766" s="59">
        <v>332.85</v>
      </c>
      <c r="M766" s="59">
        <f t="shared" si="176"/>
        <v>565.36</v>
      </c>
      <c r="N766" s="59">
        <f t="shared" si="177"/>
        <v>10695.46</v>
      </c>
      <c r="O766" s="59">
        <f t="shared" si="178"/>
        <v>15311.1</v>
      </c>
      <c r="P766" s="59">
        <f t="shared" si="179"/>
        <v>26006.560000000001</v>
      </c>
      <c r="Q766" s="58">
        <f t="shared" si="166"/>
        <v>6.5035336501517481E-3</v>
      </c>
      <c r="S766" s="59">
        <v>281.73</v>
      </c>
      <c r="T766" s="59">
        <v>403.32</v>
      </c>
      <c r="U766" s="59">
        <v>685.05</v>
      </c>
      <c r="V766" s="59">
        <v>12959.58</v>
      </c>
      <c r="W766" s="59">
        <v>18552.72</v>
      </c>
      <c r="X766" s="59">
        <v>31512.3</v>
      </c>
      <c r="Y766" s="91">
        <f t="shared" si="167"/>
        <v>-5505.739999999998</v>
      </c>
    </row>
    <row r="767" spans="1:25" s="50" customFormat="1" ht="24" x14ac:dyDescent="0.25">
      <c r="A767" s="52" t="s">
        <v>2739</v>
      </c>
      <c r="B767" s="48" t="s">
        <v>1832</v>
      </c>
      <c r="C767" s="47" t="s">
        <v>1833</v>
      </c>
      <c r="D767" s="47" t="s">
        <v>103</v>
      </c>
      <c r="E767" s="48" t="s">
        <v>1834</v>
      </c>
      <c r="F767" s="47" t="s">
        <v>289</v>
      </c>
      <c r="G767" s="59">
        <v>100.1</v>
      </c>
      <c r="H767" s="59">
        <v>100.1</v>
      </c>
      <c r="I767" s="66">
        <v>2.82</v>
      </c>
      <c r="J767" s="59">
        <v>2.3199999999999998</v>
      </c>
      <c r="K767" s="66">
        <v>30.11</v>
      </c>
      <c r="L767" s="59">
        <v>24.84</v>
      </c>
      <c r="M767" s="59">
        <f t="shared" si="176"/>
        <v>27.16</v>
      </c>
      <c r="N767" s="59">
        <f t="shared" si="177"/>
        <v>232.23</v>
      </c>
      <c r="O767" s="59">
        <f t="shared" si="178"/>
        <v>2486.48</v>
      </c>
      <c r="P767" s="59">
        <f t="shared" si="179"/>
        <v>2718.71</v>
      </c>
      <c r="Q767" s="58">
        <f t="shared" si="166"/>
        <v>6.7987546103767888E-4</v>
      </c>
      <c r="S767" s="59">
        <v>2.82</v>
      </c>
      <c r="T767" s="59">
        <v>30.11</v>
      </c>
      <c r="U767" s="59">
        <v>32.93</v>
      </c>
      <c r="V767" s="59">
        <v>282.27999999999997</v>
      </c>
      <c r="W767" s="59">
        <v>3014.01</v>
      </c>
      <c r="X767" s="59">
        <v>3296.29</v>
      </c>
      <c r="Y767" s="91">
        <f t="shared" si="167"/>
        <v>-577.57999999999993</v>
      </c>
    </row>
    <row r="768" spans="1:25" s="50" customFormat="1" ht="24" x14ac:dyDescent="0.25">
      <c r="A768" s="52" t="s">
        <v>2740</v>
      </c>
      <c r="B768" s="48" t="s">
        <v>1835</v>
      </c>
      <c r="C768" s="47" t="s">
        <v>1836</v>
      </c>
      <c r="D768" s="47" t="s">
        <v>103</v>
      </c>
      <c r="E768" s="48" t="s">
        <v>1837</v>
      </c>
      <c r="F768" s="47" t="s">
        <v>289</v>
      </c>
      <c r="G768" s="59">
        <v>273.86</v>
      </c>
      <c r="H768" s="59">
        <v>273.86</v>
      </c>
      <c r="I768" s="66">
        <v>4.87</v>
      </c>
      <c r="J768" s="59">
        <v>4.01</v>
      </c>
      <c r="K768" s="66">
        <v>63.28</v>
      </c>
      <c r="L768" s="59">
        <v>52.22</v>
      </c>
      <c r="M768" s="59">
        <f t="shared" si="176"/>
        <v>56.23</v>
      </c>
      <c r="N768" s="59">
        <f t="shared" si="177"/>
        <v>1098.17</v>
      </c>
      <c r="O768" s="59">
        <f t="shared" si="178"/>
        <v>14300.96</v>
      </c>
      <c r="P768" s="59">
        <f t="shared" si="179"/>
        <v>15399.14</v>
      </c>
      <c r="Q768" s="58">
        <f t="shared" si="166"/>
        <v>3.8509062780082326E-3</v>
      </c>
      <c r="S768" s="59">
        <v>4.87</v>
      </c>
      <c r="T768" s="59">
        <v>63.28</v>
      </c>
      <c r="U768" s="59">
        <v>68.150000000000006</v>
      </c>
      <c r="V768" s="59">
        <v>1333.69</v>
      </c>
      <c r="W768" s="59">
        <v>17329.86</v>
      </c>
      <c r="X768" s="59">
        <v>18663.55</v>
      </c>
      <c r="Y768" s="91">
        <f t="shared" si="167"/>
        <v>-3264.41</v>
      </c>
    </row>
    <row r="769" spans="1:25" s="50" customFormat="1" ht="36" x14ac:dyDescent="0.25">
      <c r="A769" s="52" t="s">
        <v>2741</v>
      </c>
      <c r="B769" s="48" t="s">
        <v>1838</v>
      </c>
      <c r="C769" s="47" t="s">
        <v>1839</v>
      </c>
      <c r="D769" s="47" t="s">
        <v>103</v>
      </c>
      <c r="E769" s="48" t="s">
        <v>1840</v>
      </c>
      <c r="F769" s="47" t="s">
        <v>133</v>
      </c>
      <c r="G769" s="59">
        <v>91</v>
      </c>
      <c r="H769" s="59">
        <v>91</v>
      </c>
      <c r="I769" s="66">
        <v>4.79</v>
      </c>
      <c r="J769" s="59">
        <v>3.95</v>
      </c>
      <c r="K769" s="66">
        <v>32.159999999999997</v>
      </c>
      <c r="L769" s="59">
        <v>26.54</v>
      </c>
      <c r="M769" s="59">
        <f t="shared" si="176"/>
        <v>30.49</v>
      </c>
      <c r="N769" s="59">
        <f t="shared" si="177"/>
        <v>359.45</v>
      </c>
      <c r="O769" s="59">
        <f t="shared" si="178"/>
        <v>2415.14</v>
      </c>
      <c r="P769" s="59">
        <f t="shared" si="179"/>
        <v>2774.59</v>
      </c>
      <c r="Q769" s="58">
        <f t="shared" si="166"/>
        <v>6.9384952990224542E-4</v>
      </c>
      <c r="S769" s="59">
        <v>4.79</v>
      </c>
      <c r="T769" s="59">
        <v>32.159999999999997</v>
      </c>
      <c r="U769" s="59">
        <v>36.950000000000003</v>
      </c>
      <c r="V769" s="59">
        <v>435.89</v>
      </c>
      <c r="W769" s="59">
        <v>2926.56</v>
      </c>
      <c r="X769" s="59">
        <v>3362.45</v>
      </c>
      <c r="Y769" s="91">
        <f t="shared" si="167"/>
        <v>-587.85999999999967</v>
      </c>
    </row>
    <row r="770" spans="1:25" s="50" customFormat="1" x14ac:dyDescent="0.25">
      <c r="A770" s="52" t="s">
        <v>2742</v>
      </c>
      <c r="B770" s="44" t="s">
        <v>3020</v>
      </c>
      <c r="C770" s="62"/>
      <c r="D770" s="62"/>
      <c r="E770" s="87" t="s">
        <v>67</v>
      </c>
      <c r="F770" s="62"/>
      <c r="G770" s="60"/>
      <c r="H770" s="60"/>
      <c r="I770" s="66"/>
      <c r="J770" s="60"/>
      <c r="K770" s="66"/>
      <c r="L770" s="60"/>
      <c r="M770" s="60"/>
      <c r="N770" s="60"/>
      <c r="O770" s="60"/>
      <c r="P770" s="61">
        <f>SUM(P771:P772)</f>
        <v>88456.23</v>
      </c>
      <c r="Q770" s="57">
        <f t="shared" si="166"/>
        <v>2.2120498380814785E-2</v>
      </c>
      <c r="S770" s="60"/>
      <c r="T770" s="60"/>
      <c r="U770" s="60"/>
      <c r="V770" s="60"/>
      <c r="W770" s="60"/>
      <c r="X770" s="61">
        <v>107190.06</v>
      </c>
      <c r="Y770" s="91">
        <f t="shared" si="167"/>
        <v>-18733.830000000002</v>
      </c>
    </row>
    <row r="771" spans="1:25" s="50" customFormat="1" ht="24" x14ac:dyDescent="0.25">
      <c r="A771" s="52" t="s">
        <v>2743</v>
      </c>
      <c r="B771" s="3" t="s">
        <v>898</v>
      </c>
      <c r="C771" s="46">
        <v>271417</v>
      </c>
      <c r="D771" s="47" t="s">
        <v>1490</v>
      </c>
      <c r="E771" s="48" t="s">
        <v>1841</v>
      </c>
      <c r="F771" s="46" t="s">
        <v>61</v>
      </c>
      <c r="G771" s="59">
        <v>446.24</v>
      </c>
      <c r="H771" s="59">
        <v>446.24</v>
      </c>
      <c r="I771" s="66">
        <v>35.86</v>
      </c>
      <c r="J771" s="59">
        <v>29.59</v>
      </c>
      <c r="K771" s="66">
        <v>18.5</v>
      </c>
      <c r="L771" s="59">
        <v>15.26</v>
      </c>
      <c r="M771" s="59">
        <f>L771+J771</f>
        <v>44.85</v>
      </c>
      <c r="N771" s="59">
        <f>TRUNC(J771*H771,2)</f>
        <v>13204.24</v>
      </c>
      <c r="O771" s="59">
        <f>TRUNC(L771*H771,2)</f>
        <v>6809.62</v>
      </c>
      <c r="P771" s="59">
        <f>TRUNC(((J771*H771)+(L771*H771)),2)</f>
        <v>20013.86</v>
      </c>
      <c r="Q771" s="58">
        <f t="shared" si="166"/>
        <v>5.0049222957371554E-3</v>
      </c>
      <c r="S771" s="59">
        <v>35.86</v>
      </c>
      <c r="T771" s="59">
        <v>18.5</v>
      </c>
      <c r="U771" s="59">
        <v>54.36</v>
      </c>
      <c r="V771" s="59">
        <v>16002.16</v>
      </c>
      <c r="W771" s="59">
        <v>8255.44</v>
      </c>
      <c r="X771" s="59">
        <v>24257.599999999999</v>
      </c>
      <c r="Y771" s="91">
        <f t="shared" si="167"/>
        <v>-4243.739999999998</v>
      </c>
    </row>
    <row r="772" spans="1:25" s="50" customFormat="1" ht="24" x14ac:dyDescent="0.25">
      <c r="A772" s="52" t="s">
        <v>2744</v>
      </c>
      <c r="B772" s="3" t="s">
        <v>899</v>
      </c>
      <c r="C772" s="46">
        <v>180323</v>
      </c>
      <c r="D772" s="47" t="s">
        <v>1490</v>
      </c>
      <c r="E772" s="48" t="s">
        <v>1842</v>
      </c>
      <c r="F772" s="46" t="s">
        <v>11</v>
      </c>
      <c r="G772" s="59">
        <v>133.87</v>
      </c>
      <c r="H772" s="59">
        <v>133.87</v>
      </c>
      <c r="I772" s="66">
        <v>69.09</v>
      </c>
      <c r="J772" s="59">
        <v>57.01</v>
      </c>
      <c r="K772" s="66">
        <v>550.41</v>
      </c>
      <c r="L772" s="59">
        <v>454.25</v>
      </c>
      <c r="M772" s="59">
        <f>L772+J772</f>
        <v>511.26</v>
      </c>
      <c r="N772" s="59">
        <f>TRUNC(J772*H772,2)</f>
        <v>7631.92</v>
      </c>
      <c r="O772" s="59">
        <f>TRUNC(L772*H772,2)</f>
        <v>60810.44</v>
      </c>
      <c r="P772" s="59">
        <f>TRUNC(((J772*H772)+(L772*H772)),2)</f>
        <v>68442.37</v>
      </c>
      <c r="Q772" s="58">
        <f t="shared" si="166"/>
        <v>1.7115576085077629E-2</v>
      </c>
      <c r="S772" s="59">
        <v>69.09</v>
      </c>
      <c r="T772" s="59">
        <v>550.41</v>
      </c>
      <c r="U772" s="59">
        <v>619.5</v>
      </c>
      <c r="V772" s="59">
        <v>9249.07</v>
      </c>
      <c r="W772" s="59">
        <v>73683.39</v>
      </c>
      <c r="X772" s="59">
        <v>82932.460000000006</v>
      </c>
      <c r="Y772" s="91">
        <f t="shared" si="167"/>
        <v>-14490.090000000011</v>
      </c>
    </row>
    <row r="773" spans="1:25" s="50" customFormat="1" x14ac:dyDescent="0.25">
      <c r="A773" s="52" t="s">
        <v>2745</v>
      </c>
      <c r="B773" s="44" t="s">
        <v>3021</v>
      </c>
      <c r="C773" s="62"/>
      <c r="D773" s="62"/>
      <c r="E773" s="87" t="s">
        <v>187</v>
      </c>
      <c r="F773" s="62"/>
      <c r="G773" s="60"/>
      <c r="H773" s="60"/>
      <c r="I773" s="66"/>
      <c r="J773" s="60"/>
      <c r="K773" s="66"/>
      <c r="L773" s="60"/>
      <c r="M773" s="60"/>
      <c r="N773" s="60"/>
      <c r="O773" s="60"/>
      <c r="P773" s="61">
        <f>P774</f>
        <v>4359.58</v>
      </c>
      <c r="Q773" s="57">
        <f t="shared" si="166"/>
        <v>1.0902124398816512E-3</v>
      </c>
      <c r="S773" s="60"/>
      <c r="T773" s="60"/>
      <c r="U773" s="60"/>
      <c r="V773" s="60"/>
      <c r="W773" s="60"/>
      <c r="X773" s="61">
        <v>5285.31</v>
      </c>
      <c r="Y773" s="91">
        <f t="shared" si="167"/>
        <v>-925.73000000000047</v>
      </c>
    </row>
    <row r="774" spans="1:25" s="50" customFormat="1" x14ac:dyDescent="0.25">
      <c r="A774" s="52" t="s">
        <v>2746</v>
      </c>
      <c r="B774" s="44" t="s">
        <v>900</v>
      </c>
      <c r="C774" s="62"/>
      <c r="D774" s="62"/>
      <c r="E774" s="87" t="s">
        <v>901</v>
      </c>
      <c r="F774" s="62"/>
      <c r="G774" s="60"/>
      <c r="H774" s="60"/>
      <c r="I774" s="66"/>
      <c r="J774" s="60"/>
      <c r="K774" s="66"/>
      <c r="L774" s="60"/>
      <c r="M774" s="60"/>
      <c r="N774" s="60"/>
      <c r="O774" s="60"/>
      <c r="P774" s="61">
        <f>P775</f>
        <v>4359.58</v>
      </c>
      <c r="Q774" s="57">
        <f t="shared" ref="Q774:Q837" si="180">P774/$O$998</f>
        <v>1.0902124398816512E-3</v>
      </c>
      <c r="S774" s="60"/>
      <c r="T774" s="60"/>
      <c r="U774" s="60"/>
      <c r="V774" s="60"/>
      <c r="W774" s="60"/>
      <c r="X774" s="61">
        <v>5285.31</v>
      </c>
      <c r="Y774" s="91">
        <f t="shared" si="167"/>
        <v>-925.73000000000047</v>
      </c>
    </row>
    <row r="775" spans="1:25" s="50" customFormat="1" ht="24" x14ac:dyDescent="0.25">
      <c r="A775" s="52" t="s">
        <v>2747</v>
      </c>
      <c r="B775" s="3" t="s">
        <v>902</v>
      </c>
      <c r="C775" s="46">
        <v>261602</v>
      </c>
      <c r="D775" s="47" t="s">
        <v>1490</v>
      </c>
      <c r="E775" s="48" t="s">
        <v>1547</v>
      </c>
      <c r="F775" s="46" t="s">
        <v>11</v>
      </c>
      <c r="G775" s="59">
        <v>200.81</v>
      </c>
      <c r="H775" s="59">
        <v>200.81</v>
      </c>
      <c r="I775" s="66">
        <v>14.86</v>
      </c>
      <c r="J775" s="59">
        <v>12.26</v>
      </c>
      <c r="K775" s="66">
        <v>11.46</v>
      </c>
      <c r="L775" s="59">
        <v>9.4499999999999993</v>
      </c>
      <c r="M775" s="59">
        <f>L775+J775</f>
        <v>21.71</v>
      </c>
      <c r="N775" s="59">
        <f>TRUNC(J775*H775,2)</f>
        <v>2461.9299999999998</v>
      </c>
      <c r="O775" s="59">
        <f>TRUNC(L775*H775,2)</f>
        <v>1897.65</v>
      </c>
      <c r="P775" s="59">
        <f>TRUNC(((J775*H775)+(L775*H775)),2)</f>
        <v>4359.58</v>
      </c>
      <c r="Q775" s="58">
        <f t="shared" si="180"/>
        <v>1.0902124398816512E-3</v>
      </c>
      <c r="S775" s="59">
        <v>14.86</v>
      </c>
      <c r="T775" s="59">
        <v>11.46</v>
      </c>
      <c r="U775" s="59">
        <v>26.32</v>
      </c>
      <c r="V775" s="59">
        <v>2984.03</v>
      </c>
      <c r="W775" s="59">
        <v>2301.2800000000002</v>
      </c>
      <c r="X775" s="59">
        <v>5285.31</v>
      </c>
      <c r="Y775" s="91">
        <f t="shared" ref="Y775:Y838" si="181">P775-X775</f>
        <v>-925.73000000000047</v>
      </c>
    </row>
    <row r="776" spans="1:25" s="50" customFormat="1" x14ac:dyDescent="0.25">
      <c r="A776" s="52" t="s">
        <v>2748</v>
      </c>
      <c r="B776" s="44">
        <v>13</v>
      </c>
      <c r="C776" s="62"/>
      <c r="D776" s="62"/>
      <c r="E776" s="87" t="s">
        <v>32</v>
      </c>
      <c r="F776" s="62"/>
      <c r="G776" s="60"/>
      <c r="H776" s="60"/>
      <c r="I776" s="66"/>
      <c r="J776" s="60"/>
      <c r="K776" s="66"/>
      <c r="L776" s="60"/>
      <c r="M776" s="60"/>
      <c r="N776" s="60"/>
      <c r="O776" s="60"/>
      <c r="P776" s="61">
        <f>P777+P800+P805+P823+P835</f>
        <v>199076.52000000002</v>
      </c>
      <c r="Q776" s="57">
        <f t="shared" si="180"/>
        <v>4.9783625622731635E-2</v>
      </c>
      <c r="S776" s="60"/>
      <c r="T776" s="60"/>
      <c r="U776" s="60"/>
      <c r="V776" s="60"/>
      <c r="W776" s="60"/>
      <c r="X776" s="61">
        <v>241233.67</v>
      </c>
      <c r="Y776" s="91">
        <f t="shared" si="181"/>
        <v>-42157.149999999994</v>
      </c>
    </row>
    <row r="777" spans="1:25" s="50" customFormat="1" x14ac:dyDescent="0.25">
      <c r="A777" s="52" t="s">
        <v>2749</v>
      </c>
      <c r="B777" s="44" t="s">
        <v>3022</v>
      </c>
      <c r="C777" s="62"/>
      <c r="D777" s="62"/>
      <c r="E777" s="87" t="s">
        <v>45</v>
      </c>
      <c r="F777" s="62"/>
      <c r="G777" s="60"/>
      <c r="H777" s="60"/>
      <c r="I777" s="66"/>
      <c r="J777" s="60"/>
      <c r="K777" s="66"/>
      <c r="L777" s="60"/>
      <c r="M777" s="60"/>
      <c r="N777" s="60"/>
      <c r="O777" s="60"/>
      <c r="P777" s="61">
        <f>P778+P780+P782+P785+P795+P798</f>
        <v>114045.17</v>
      </c>
      <c r="Q777" s="57">
        <f t="shared" si="180"/>
        <v>2.8519596622247487E-2</v>
      </c>
      <c r="S777" s="60"/>
      <c r="T777" s="60"/>
      <c r="U777" s="60"/>
      <c r="V777" s="60"/>
      <c r="W777" s="60"/>
      <c r="X777" s="61">
        <v>138199.67000000001</v>
      </c>
      <c r="Y777" s="91">
        <f t="shared" si="181"/>
        <v>-24154.500000000015</v>
      </c>
    </row>
    <row r="778" spans="1:25" s="50" customFormat="1" x14ac:dyDescent="0.25">
      <c r="A778" s="52" t="s">
        <v>2750</v>
      </c>
      <c r="B778" s="44" t="s">
        <v>903</v>
      </c>
      <c r="C778" s="62"/>
      <c r="D778" s="62"/>
      <c r="E778" s="87" t="s">
        <v>45</v>
      </c>
      <c r="F778" s="62"/>
      <c r="G778" s="60"/>
      <c r="H778" s="60"/>
      <c r="I778" s="66"/>
      <c r="J778" s="60"/>
      <c r="K778" s="66"/>
      <c r="L778" s="60"/>
      <c r="M778" s="60"/>
      <c r="N778" s="60"/>
      <c r="O778" s="60"/>
      <c r="P778" s="61">
        <f>P779</f>
        <v>801.78</v>
      </c>
      <c r="Q778" s="57">
        <f t="shared" si="180"/>
        <v>2.0050338107072479E-4</v>
      </c>
      <c r="S778" s="60"/>
      <c r="T778" s="60"/>
      <c r="U778" s="60"/>
      <c r="V778" s="60"/>
      <c r="W778" s="60"/>
      <c r="X778" s="61">
        <v>971.52</v>
      </c>
      <c r="Y778" s="91">
        <f t="shared" si="181"/>
        <v>-169.74</v>
      </c>
    </row>
    <row r="779" spans="1:25" s="50" customFormat="1" ht="24" x14ac:dyDescent="0.25">
      <c r="A779" s="52" t="s">
        <v>2751</v>
      </c>
      <c r="B779" s="3" t="s">
        <v>904</v>
      </c>
      <c r="C779" s="46">
        <v>20121</v>
      </c>
      <c r="D779" s="47" t="s">
        <v>1490</v>
      </c>
      <c r="E779" s="48" t="s">
        <v>1520</v>
      </c>
      <c r="F779" s="46" t="s">
        <v>7</v>
      </c>
      <c r="G779" s="59">
        <v>6</v>
      </c>
      <c r="H779" s="59">
        <v>6</v>
      </c>
      <c r="I779" s="66">
        <v>161.91999999999999</v>
      </c>
      <c r="J779" s="59">
        <v>133.63</v>
      </c>
      <c r="K779" s="66">
        <v>0</v>
      </c>
      <c r="L779" s="59">
        <v>0</v>
      </c>
      <c r="M779" s="59">
        <f>L779+J779</f>
        <v>133.63</v>
      </c>
      <c r="N779" s="59">
        <f>TRUNC(J779*H779,2)</f>
        <v>801.78</v>
      </c>
      <c r="O779" s="59">
        <f>TRUNC(L779*H779,2)</f>
        <v>0</v>
      </c>
      <c r="P779" s="59">
        <f>TRUNC(((J779*H779)+(L779*H779)),2)</f>
        <v>801.78</v>
      </c>
      <c r="Q779" s="58">
        <f t="shared" si="180"/>
        <v>2.0050338107072479E-4</v>
      </c>
      <c r="S779" s="59">
        <v>161.91999999999999</v>
      </c>
      <c r="T779" s="59">
        <v>0</v>
      </c>
      <c r="U779" s="59">
        <v>161.91999999999999</v>
      </c>
      <c r="V779" s="59">
        <v>971.52</v>
      </c>
      <c r="W779" s="59">
        <v>0</v>
      </c>
      <c r="X779" s="59">
        <v>971.52</v>
      </c>
      <c r="Y779" s="91">
        <f t="shared" si="181"/>
        <v>-169.74</v>
      </c>
    </row>
    <row r="780" spans="1:25" s="50" customFormat="1" x14ac:dyDescent="0.25">
      <c r="A780" s="52" t="s">
        <v>2752</v>
      </c>
      <c r="B780" s="44" t="s">
        <v>905</v>
      </c>
      <c r="C780" s="62"/>
      <c r="D780" s="62"/>
      <c r="E780" s="87" t="s">
        <v>906</v>
      </c>
      <c r="F780" s="62"/>
      <c r="G780" s="60"/>
      <c r="H780" s="60"/>
      <c r="I780" s="66"/>
      <c r="J780" s="60"/>
      <c r="K780" s="66"/>
      <c r="L780" s="60"/>
      <c r="M780" s="60"/>
      <c r="N780" s="60"/>
      <c r="O780" s="60"/>
      <c r="P780" s="61">
        <f>P781</f>
        <v>217.44</v>
      </c>
      <c r="Q780" s="57">
        <f t="shared" si="180"/>
        <v>5.4375832747160563E-5</v>
      </c>
      <c r="S780" s="60"/>
      <c r="T780" s="60"/>
      <c r="U780" s="60"/>
      <c r="V780" s="60"/>
      <c r="W780" s="60"/>
      <c r="X780" s="61">
        <v>263.52</v>
      </c>
      <c r="Y780" s="91">
        <f t="shared" si="181"/>
        <v>-46.079999999999984</v>
      </c>
    </row>
    <row r="781" spans="1:25" s="50" customFormat="1" x14ac:dyDescent="0.25">
      <c r="A781" s="52" t="s">
        <v>2753</v>
      </c>
      <c r="B781" s="3" t="s">
        <v>907</v>
      </c>
      <c r="C781" s="46">
        <v>30101</v>
      </c>
      <c r="D781" s="47" t="s">
        <v>1490</v>
      </c>
      <c r="E781" s="48" t="s">
        <v>144</v>
      </c>
      <c r="F781" s="46" t="s">
        <v>7</v>
      </c>
      <c r="G781" s="59">
        <v>6</v>
      </c>
      <c r="H781" s="59">
        <v>6</v>
      </c>
      <c r="I781" s="66">
        <v>9.6</v>
      </c>
      <c r="J781" s="59">
        <v>7.92</v>
      </c>
      <c r="K781" s="66">
        <v>34.32</v>
      </c>
      <c r="L781" s="59">
        <v>28.32</v>
      </c>
      <c r="M781" s="59">
        <f>L781+J781</f>
        <v>36.24</v>
      </c>
      <c r="N781" s="59">
        <f>TRUNC(J781*H781,2)</f>
        <v>47.52</v>
      </c>
      <c r="O781" s="59">
        <f>TRUNC(L781*H781,2)</f>
        <v>169.92</v>
      </c>
      <c r="P781" s="59">
        <f>TRUNC(((J781*H781)+(L781*H781)),2)</f>
        <v>217.44</v>
      </c>
      <c r="Q781" s="58">
        <f t="shared" si="180"/>
        <v>5.4375832747160563E-5</v>
      </c>
      <c r="S781" s="59">
        <v>9.6</v>
      </c>
      <c r="T781" s="59">
        <v>34.32</v>
      </c>
      <c r="U781" s="59">
        <v>43.92</v>
      </c>
      <c r="V781" s="59">
        <v>57.6</v>
      </c>
      <c r="W781" s="59">
        <v>205.92</v>
      </c>
      <c r="X781" s="59">
        <v>263.52</v>
      </c>
      <c r="Y781" s="91">
        <f t="shared" si="181"/>
        <v>-46.079999999999984</v>
      </c>
    </row>
    <row r="782" spans="1:25" s="50" customFormat="1" x14ac:dyDescent="0.25">
      <c r="A782" s="52" t="s">
        <v>2754</v>
      </c>
      <c r="B782" s="44" t="s">
        <v>908</v>
      </c>
      <c r="C782" s="62"/>
      <c r="D782" s="62"/>
      <c r="E782" s="87" t="s">
        <v>52</v>
      </c>
      <c r="F782" s="62"/>
      <c r="G782" s="60"/>
      <c r="H782" s="60"/>
      <c r="I782" s="66"/>
      <c r="J782" s="60"/>
      <c r="K782" s="66"/>
      <c r="L782" s="60"/>
      <c r="M782" s="60"/>
      <c r="N782" s="60"/>
      <c r="O782" s="60"/>
      <c r="P782" s="61">
        <f>SUM(P783:P784)</f>
        <v>2711.3500000000004</v>
      </c>
      <c r="Q782" s="57">
        <f t="shared" si="180"/>
        <v>6.7803492512423578E-4</v>
      </c>
      <c r="S782" s="60"/>
      <c r="T782" s="60"/>
      <c r="U782" s="60"/>
      <c r="V782" s="60"/>
      <c r="W782" s="60"/>
      <c r="X782" s="61">
        <v>3285.97</v>
      </c>
      <c r="Y782" s="91">
        <f t="shared" si="181"/>
        <v>-574.61999999999944</v>
      </c>
    </row>
    <row r="783" spans="1:25" s="50" customFormat="1" x14ac:dyDescent="0.25">
      <c r="A783" s="52" t="s">
        <v>2755</v>
      </c>
      <c r="B783" s="3" t="s">
        <v>909</v>
      </c>
      <c r="C783" s="46">
        <v>40101</v>
      </c>
      <c r="D783" s="47" t="s">
        <v>1490</v>
      </c>
      <c r="E783" s="48" t="s">
        <v>150</v>
      </c>
      <c r="F783" s="46" t="s">
        <v>7</v>
      </c>
      <c r="G783" s="59">
        <v>57.75</v>
      </c>
      <c r="H783" s="59">
        <v>57.75</v>
      </c>
      <c r="I783" s="66">
        <v>34.229999999999997</v>
      </c>
      <c r="J783" s="59">
        <v>28.25</v>
      </c>
      <c r="K783" s="66">
        <v>0</v>
      </c>
      <c r="L783" s="59">
        <v>0</v>
      </c>
      <c r="M783" s="59">
        <f>L783+J783</f>
        <v>28.25</v>
      </c>
      <c r="N783" s="59">
        <f>TRUNC(J783*H783,2)</f>
        <v>1631.43</v>
      </c>
      <c r="O783" s="59">
        <f>TRUNC(L783*H783,2)</f>
        <v>0</v>
      </c>
      <c r="P783" s="59">
        <f>TRUNC(((J783*H783)+(L783*H783)),2)</f>
        <v>1631.43</v>
      </c>
      <c r="Q783" s="58">
        <f t="shared" si="180"/>
        <v>4.0797629147672996E-4</v>
      </c>
      <c r="S783" s="59">
        <v>34.229999999999997</v>
      </c>
      <c r="T783" s="59">
        <v>0</v>
      </c>
      <c r="U783" s="59">
        <v>34.229999999999997</v>
      </c>
      <c r="V783" s="59">
        <v>1976.78</v>
      </c>
      <c r="W783" s="59">
        <v>0</v>
      </c>
      <c r="X783" s="59">
        <v>1976.78</v>
      </c>
      <c r="Y783" s="91">
        <f t="shared" si="181"/>
        <v>-345.34999999999991</v>
      </c>
    </row>
    <row r="784" spans="1:25" s="50" customFormat="1" x14ac:dyDescent="0.25">
      <c r="A784" s="52" t="s">
        <v>2756</v>
      </c>
      <c r="B784" s="3" t="s">
        <v>910</v>
      </c>
      <c r="C784" s="46">
        <v>40902</v>
      </c>
      <c r="D784" s="47" t="s">
        <v>1490</v>
      </c>
      <c r="E784" s="48" t="s">
        <v>359</v>
      </c>
      <c r="F784" s="46" t="s">
        <v>7</v>
      </c>
      <c r="G784" s="59">
        <v>57.75</v>
      </c>
      <c r="H784" s="59">
        <v>57.75</v>
      </c>
      <c r="I784" s="66">
        <v>22.67</v>
      </c>
      <c r="J784" s="59">
        <v>18.7</v>
      </c>
      <c r="K784" s="66">
        <v>0</v>
      </c>
      <c r="L784" s="59">
        <v>0</v>
      </c>
      <c r="M784" s="59">
        <f>L784+J784</f>
        <v>18.7</v>
      </c>
      <c r="N784" s="59">
        <f>TRUNC(J784*H784,2)</f>
        <v>1079.92</v>
      </c>
      <c r="O784" s="59">
        <f>TRUNC(L784*H784,2)</f>
        <v>0</v>
      </c>
      <c r="P784" s="59">
        <f>TRUNC(((J784*H784)+(L784*H784)),2)</f>
        <v>1079.92</v>
      </c>
      <c r="Q784" s="58">
        <f t="shared" si="180"/>
        <v>2.7005863364750572E-4</v>
      </c>
      <c r="S784" s="59">
        <v>22.67</v>
      </c>
      <c r="T784" s="59">
        <v>0</v>
      </c>
      <c r="U784" s="59">
        <v>22.67</v>
      </c>
      <c r="V784" s="59">
        <v>1309.19</v>
      </c>
      <c r="W784" s="59">
        <v>0</v>
      </c>
      <c r="X784" s="59">
        <v>1309.19</v>
      </c>
      <c r="Y784" s="91">
        <f t="shared" si="181"/>
        <v>-229.26999999999998</v>
      </c>
    </row>
    <row r="785" spans="1:25" s="50" customFormat="1" x14ac:dyDescent="0.25">
      <c r="A785" s="52" t="s">
        <v>2757</v>
      </c>
      <c r="B785" s="44" t="s">
        <v>911</v>
      </c>
      <c r="C785" s="62"/>
      <c r="D785" s="62"/>
      <c r="E785" s="87" t="s">
        <v>912</v>
      </c>
      <c r="F785" s="62"/>
      <c r="G785" s="60"/>
      <c r="H785" s="60"/>
      <c r="I785" s="66"/>
      <c r="J785" s="60"/>
      <c r="K785" s="66"/>
      <c r="L785" s="60"/>
      <c r="M785" s="60"/>
      <c r="N785" s="60"/>
      <c r="O785" s="60"/>
      <c r="P785" s="61">
        <f>SUM(P786:P794)</f>
        <v>66378.849999999991</v>
      </c>
      <c r="Q785" s="57">
        <f t="shared" si="180"/>
        <v>1.6599545831258548E-2</v>
      </c>
      <c r="S785" s="60"/>
      <c r="T785" s="60"/>
      <c r="U785" s="60"/>
      <c r="V785" s="60"/>
      <c r="W785" s="60"/>
      <c r="X785" s="61">
        <v>80438.41</v>
      </c>
      <c r="Y785" s="91">
        <f t="shared" si="181"/>
        <v>-14059.560000000012</v>
      </c>
    </row>
    <row r="786" spans="1:25" s="50" customFormat="1" x14ac:dyDescent="0.25">
      <c r="A786" s="52" t="s">
        <v>2758</v>
      </c>
      <c r="B786" s="3" t="s">
        <v>913</v>
      </c>
      <c r="C786" s="46">
        <v>82379</v>
      </c>
      <c r="D786" s="47" t="s">
        <v>1490</v>
      </c>
      <c r="E786" s="48" t="s">
        <v>914</v>
      </c>
      <c r="F786" s="46" t="s">
        <v>61</v>
      </c>
      <c r="G786" s="59">
        <v>385</v>
      </c>
      <c r="H786" s="59">
        <v>385</v>
      </c>
      <c r="I786" s="66">
        <v>30.99</v>
      </c>
      <c r="J786" s="59">
        <v>25.57</v>
      </c>
      <c r="K786" s="66">
        <v>142.71</v>
      </c>
      <c r="L786" s="59">
        <v>117.77</v>
      </c>
      <c r="M786" s="59">
        <f t="shared" ref="M786:M794" si="182">L786+J786</f>
        <v>143.34</v>
      </c>
      <c r="N786" s="59">
        <f t="shared" ref="N786:N794" si="183">TRUNC(J786*H786,2)</f>
        <v>9844.4500000000007</v>
      </c>
      <c r="O786" s="59">
        <f t="shared" ref="O786:O794" si="184">TRUNC(L786*H786,2)</f>
        <v>45341.45</v>
      </c>
      <c r="P786" s="59">
        <f t="shared" ref="P786:P794" si="185">TRUNC(((J786*H786)+(L786*H786)),2)</f>
        <v>55185.9</v>
      </c>
      <c r="Q786" s="58">
        <f t="shared" si="180"/>
        <v>1.3800493324142422E-2</v>
      </c>
      <c r="S786" s="59">
        <v>30.99</v>
      </c>
      <c r="T786" s="59">
        <v>142.71</v>
      </c>
      <c r="U786" s="59">
        <v>173.7</v>
      </c>
      <c r="V786" s="59">
        <v>11931.15</v>
      </c>
      <c r="W786" s="59">
        <v>54943.35</v>
      </c>
      <c r="X786" s="59">
        <v>66874.5</v>
      </c>
      <c r="Y786" s="91">
        <f t="shared" si="181"/>
        <v>-11688.599999999999</v>
      </c>
    </row>
    <row r="787" spans="1:25" s="50" customFormat="1" x14ac:dyDescent="0.25">
      <c r="A787" s="52" t="s">
        <v>2759</v>
      </c>
      <c r="B787" s="3" t="s">
        <v>915</v>
      </c>
      <c r="C787" s="46">
        <v>82380</v>
      </c>
      <c r="D787" s="47" t="s">
        <v>1490</v>
      </c>
      <c r="E787" s="48" t="s">
        <v>916</v>
      </c>
      <c r="F787" s="46" t="s">
        <v>61</v>
      </c>
      <c r="G787" s="59">
        <v>24</v>
      </c>
      <c r="H787" s="59">
        <v>24</v>
      </c>
      <c r="I787" s="66">
        <v>36.229999999999997</v>
      </c>
      <c r="J787" s="59">
        <v>29.9</v>
      </c>
      <c r="K787" s="66">
        <v>165.61</v>
      </c>
      <c r="L787" s="59">
        <v>136.66999999999999</v>
      </c>
      <c r="M787" s="59">
        <f t="shared" si="182"/>
        <v>166.57</v>
      </c>
      <c r="N787" s="59">
        <f t="shared" si="183"/>
        <v>717.6</v>
      </c>
      <c r="O787" s="59">
        <f t="shared" si="184"/>
        <v>3280.08</v>
      </c>
      <c r="P787" s="59">
        <f t="shared" si="185"/>
        <v>3997.68</v>
      </c>
      <c r="Q787" s="58">
        <f t="shared" si="180"/>
        <v>9.9971108837688017E-4</v>
      </c>
      <c r="S787" s="59">
        <v>36.229999999999997</v>
      </c>
      <c r="T787" s="59">
        <v>165.61</v>
      </c>
      <c r="U787" s="59">
        <v>201.84</v>
      </c>
      <c r="V787" s="59">
        <v>869.52</v>
      </c>
      <c r="W787" s="59">
        <v>3974.64</v>
      </c>
      <c r="X787" s="59">
        <v>4844.16</v>
      </c>
      <c r="Y787" s="91">
        <f t="shared" si="181"/>
        <v>-846.48</v>
      </c>
    </row>
    <row r="788" spans="1:25" s="50" customFormat="1" x14ac:dyDescent="0.25">
      <c r="A788" s="52" t="s">
        <v>2760</v>
      </c>
      <c r="B788" s="3" t="s">
        <v>917</v>
      </c>
      <c r="C788" s="46">
        <v>85056</v>
      </c>
      <c r="D788" s="47" t="s">
        <v>1490</v>
      </c>
      <c r="E788" s="48" t="s">
        <v>918</v>
      </c>
      <c r="F788" s="46" t="s">
        <v>73</v>
      </c>
      <c r="G788" s="59">
        <v>12</v>
      </c>
      <c r="H788" s="59">
        <v>12</v>
      </c>
      <c r="I788" s="66">
        <v>34.729999999999997</v>
      </c>
      <c r="J788" s="59">
        <v>28.66</v>
      </c>
      <c r="K788" s="66">
        <v>87.2</v>
      </c>
      <c r="L788" s="59">
        <v>71.959999999999994</v>
      </c>
      <c r="M788" s="59">
        <f t="shared" si="182"/>
        <v>100.61999999999999</v>
      </c>
      <c r="N788" s="59">
        <f t="shared" si="183"/>
        <v>343.92</v>
      </c>
      <c r="O788" s="59">
        <f t="shared" si="184"/>
        <v>863.52</v>
      </c>
      <c r="P788" s="59">
        <f t="shared" si="185"/>
        <v>1207.44</v>
      </c>
      <c r="Q788" s="58">
        <f t="shared" si="180"/>
        <v>3.0194791893042476E-4</v>
      </c>
      <c r="S788" s="59">
        <v>34.729999999999997</v>
      </c>
      <c r="T788" s="59">
        <v>87.2</v>
      </c>
      <c r="U788" s="59">
        <v>121.93</v>
      </c>
      <c r="V788" s="59">
        <v>416.76</v>
      </c>
      <c r="W788" s="59">
        <v>1046.4000000000001</v>
      </c>
      <c r="X788" s="59">
        <v>1463.16</v>
      </c>
      <c r="Y788" s="91">
        <f t="shared" si="181"/>
        <v>-255.72000000000003</v>
      </c>
    </row>
    <row r="789" spans="1:25" s="50" customFormat="1" ht="24" x14ac:dyDescent="0.25">
      <c r="A789" s="52" t="s">
        <v>2761</v>
      </c>
      <c r="B789" s="3" t="s">
        <v>919</v>
      </c>
      <c r="C789" s="47" t="s">
        <v>1843</v>
      </c>
      <c r="D789" s="46" t="s">
        <v>70</v>
      </c>
      <c r="E789" s="48" t="s">
        <v>920</v>
      </c>
      <c r="F789" s="46" t="s">
        <v>133</v>
      </c>
      <c r="G789" s="59">
        <v>45</v>
      </c>
      <c r="H789" s="59">
        <v>45</v>
      </c>
      <c r="I789" s="66">
        <v>1.2</v>
      </c>
      <c r="J789" s="59">
        <v>0.99</v>
      </c>
      <c r="K789" s="66">
        <v>30.55</v>
      </c>
      <c r="L789" s="59">
        <v>25.21</v>
      </c>
      <c r="M789" s="59">
        <f t="shared" si="182"/>
        <v>26.2</v>
      </c>
      <c r="N789" s="59">
        <f t="shared" si="183"/>
        <v>44.55</v>
      </c>
      <c r="O789" s="59">
        <f t="shared" si="184"/>
        <v>1134.45</v>
      </c>
      <c r="P789" s="59">
        <f t="shared" si="185"/>
        <v>1179</v>
      </c>
      <c r="Q789" s="58">
        <f t="shared" si="180"/>
        <v>2.9483584809097821E-4</v>
      </c>
      <c r="S789" s="59">
        <v>1.2</v>
      </c>
      <c r="T789" s="59">
        <v>30.55</v>
      </c>
      <c r="U789" s="59">
        <v>31.75</v>
      </c>
      <c r="V789" s="59">
        <v>54</v>
      </c>
      <c r="W789" s="59">
        <v>1374.75</v>
      </c>
      <c r="X789" s="59">
        <v>1428.75</v>
      </c>
      <c r="Y789" s="91">
        <f t="shared" si="181"/>
        <v>-249.75</v>
      </c>
    </row>
    <row r="790" spans="1:25" s="50" customFormat="1" x14ac:dyDescent="0.25">
      <c r="A790" s="52" t="s">
        <v>2762</v>
      </c>
      <c r="B790" s="3" t="s">
        <v>921</v>
      </c>
      <c r="C790" s="46" t="s">
        <v>1844</v>
      </c>
      <c r="D790" s="46" t="s">
        <v>70</v>
      </c>
      <c r="E790" s="48" t="s">
        <v>922</v>
      </c>
      <c r="F790" s="46" t="s">
        <v>133</v>
      </c>
      <c r="G790" s="59">
        <v>33</v>
      </c>
      <c r="H790" s="59">
        <v>33</v>
      </c>
      <c r="I790" s="66">
        <v>20.51</v>
      </c>
      <c r="J790" s="59">
        <v>16.920000000000002</v>
      </c>
      <c r="K790" s="66">
        <v>99.91</v>
      </c>
      <c r="L790" s="59">
        <v>82.45</v>
      </c>
      <c r="M790" s="59">
        <f t="shared" si="182"/>
        <v>99.37</v>
      </c>
      <c r="N790" s="59">
        <f t="shared" si="183"/>
        <v>558.36</v>
      </c>
      <c r="O790" s="59">
        <f t="shared" si="184"/>
        <v>2720.85</v>
      </c>
      <c r="P790" s="59">
        <f t="shared" si="185"/>
        <v>3279.21</v>
      </c>
      <c r="Q790" s="58">
        <f t="shared" si="180"/>
        <v>8.2004127346769866E-4</v>
      </c>
      <c r="S790" s="59">
        <v>20.51</v>
      </c>
      <c r="T790" s="59">
        <v>99.91</v>
      </c>
      <c r="U790" s="59">
        <v>120.42</v>
      </c>
      <c r="V790" s="59">
        <v>676.83</v>
      </c>
      <c r="W790" s="59">
        <v>3297.03</v>
      </c>
      <c r="X790" s="59">
        <v>3973.86</v>
      </c>
      <c r="Y790" s="91">
        <f t="shared" si="181"/>
        <v>-694.65000000000009</v>
      </c>
    </row>
    <row r="791" spans="1:25" s="50" customFormat="1" ht="24" x14ac:dyDescent="0.25">
      <c r="A791" s="52" t="s">
        <v>2763</v>
      </c>
      <c r="B791" s="3" t="s">
        <v>923</v>
      </c>
      <c r="C791" s="46">
        <v>97599</v>
      </c>
      <c r="D791" s="46" t="s">
        <v>103</v>
      </c>
      <c r="E791" s="48" t="s">
        <v>1845</v>
      </c>
      <c r="F791" s="46" t="s">
        <v>133</v>
      </c>
      <c r="G791" s="59">
        <v>30</v>
      </c>
      <c r="H791" s="59">
        <v>30</v>
      </c>
      <c r="I791" s="66">
        <v>5.24</v>
      </c>
      <c r="J791" s="59">
        <v>4.32</v>
      </c>
      <c r="K791" s="66">
        <v>19.12</v>
      </c>
      <c r="L791" s="59">
        <v>15.77</v>
      </c>
      <c r="M791" s="59">
        <f t="shared" si="182"/>
        <v>20.09</v>
      </c>
      <c r="N791" s="59">
        <f t="shared" si="183"/>
        <v>129.6</v>
      </c>
      <c r="O791" s="59">
        <f t="shared" si="184"/>
        <v>473.1</v>
      </c>
      <c r="P791" s="59">
        <f t="shared" si="185"/>
        <v>602.70000000000005</v>
      </c>
      <c r="Q791" s="58">
        <f t="shared" si="180"/>
        <v>1.507188851945993E-4</v>
      </c>
      <c r="S791" s="59">
        <v>5.24</v>
      </c>
      <c r="T791" s="59">
        <v>19.12</v>
      </c>
      <c r="U791" s="59">
        <v>24.36</v>
      </c>
      <c r="V791" s="59">
        <v>157.19999999999999</v>
      </c>
      <c r="W791" s="59">
        <v>573.6</v>
      </c>
      <c r="X791" s="59">
        <v>730.8</v>
      </c>
      <c r="Y791" s="91">
        <f t="shared" si="181"/>
        <v>-128.09999999999991</v>
      </c>
    </row>
    <row r="792" spans="1:25" s="50" customFormat="1" ht="24" x14ac:dyDescent="0.25">
      <c r="A792" s="52" t="s">
        <v>2764</v>
      </c>
      <c r="B792" s="3" t="s">
        <v>924</v>
      </c>
      <c r="C792" s="46" t="s">
        <v>925</v>
      </c>
      <c r="D792" s="46" t="s">
        <v>70</v>
      </c>
      <c r="E792" s="48" t="s">
        <v>1846</v>
      </c>
      <c r="F792" s="46" t="s">
        <v>133</v>
      </c>
      <c r="G792" s="59">
        <v>4</v>
      </c>
      <c r="H792" s="59">
        <v>4</v>
      </c>
      <c r="I792" s="66">
        <v>5.12</v>
      </c>
      <c r="J792" s="59">
        <v>4.22</v>
      </c>
      <c r="K792" s="66">
        <v>259.8</v>
      </c>
      <c r="L792" s="59">
        <v>214.41</v>
      </c>
      <c r="M792" s="59">
        <f t="shared" si="182"/>
        <v>218.63</v>
      </c>
      <c r="N792" s="59">
        <f t="shared" si="183"/>
        <v>16.88</v>
      </c>
      <c r="O792" s="59">
        <f t="shared" si="184"/>
        <v>857.64</v>
      </c>
      <c r="P792" s="59">
        <f t="shared" si="185"/>
        <v>874.52</v>
      </c>
      <c r="Q792" s="58">
        <f t="shared" si="180"/>
        <v>2.1869367758483655E-4</v>
      </c>
      <c r="S792" s="59">
        <v>5.12</v>
      </c>
      <c r="T792" s="59">
        <v>259.8</v>
      </c>
      <c r="U792" s="59">
        <v>264.92</v>
      </c>
      <c r="V792" s="59">
        <v>20.48</v>
      </c>
      <c r="W792" s="59">
        <v>1039.2</v>
      </c>
      <c r="X792" s="59">
        <v>1059.68</v>
      </c>
      <c r="Y792" s="91">
        <f t="shared" si="181"/>
        <v>-185.16000000000008</v>
      </c>
    </row>
    <row r="793" spans="1:25" s="50" customFormat="1" ht="24" x14ac:dyDescent="0.25">
      <c r="A793" s="52" t="s">
        <v>2765</v>
      </c>
      <c r="B793" s="3" t="s">
        <v>926</v>
      </c>
      <c r="C793" s="47" t="s">
        <v>1847</v>
      </c>
      <c r="D793" s="46" t="s">
        <v>70</v>
      </c>
      <c r="E793" s="48" t="s">
        <v>1848</v>
      </c>
      <c r="F793" s="46" t="s">
        <v>133</v>
      </c>
      <c r="G793" s="59">
        <v>1</v>
      </c>
      <c r="H793" s="59">
        <v>1</v>
      </c>
      <c r="I793" s="66">
        <v>1.2</v>
      </c>
      <c r="J793" s="59">
        <v>0.99</v>
      </c>
      <c r="K793" s="66">
        <v>30.55</v>
      </c>
      <c r="L793" s="59">
        <v>25.21</v>
      </c>
      <c r="M793" s="59">
        <f t="shared" si="182"/>
        <v>26.2</v>
      </c>
      <c r="N793" s="59">
        <f t="shared" si="183"/>
        <v>0.99</v>
      </c>
      <c r="O793" s="59">
        <f t="shared" si="184"/>
        <v>25.21</v>
      </c>
      <c r="P793" s="59">
        <f t="shared" si="185"/>
        <v>26.2</v>
      </c>
      <c r="Q793" s="58">
        <f t="shared" si="180"/>
        <v>6.5519077353550717E-6</v>
      </c>
      <c r="S793" s="59">
        <v>1.2</v>
      </c>
      <c r="T793" s="59">
        <v>30.55</v>
      </c>
      <c r="U793" s="59">
        <v>31.75</v>
      </c>
      <c r="V793" s="59">
        <v>1.2</v>
      </c>
      <c r="W793" s="59">
        <v>30.55</v>
      </c>
      <c r="X793" s="59">
        <v>31.75</v>
      </c>
      <c r="Y793" s="91">
        <f t="shared" si="181"/>
        <v>-5.5500000000000007</v>
      </c>
    </row>
    <row r="794" spans="1:25" s="50" customFormat="1" ht="24" x14ac:dyDescent="0.25">
      <c r="A794" s="52" t="s">
        <v>2766</v>
      </c>
      <c r="B794" s="3" t="s">
        <v>927</v>
      </c>
      <c r="C794" s="47" t="s">
        <v>1849</v>
      </c>
      <c r="D794" s="46" t="s">
        <v>70</v>
      </c>
      <c r="E794" s="48" t="s">
        <v>1850</v>
      </c>
      <c r="F794" s="46" t="s">
        <v>133</v>
      </c>
      <c r="G794" s="59">
        <v>1</v>
      </c>
      <c r="H794" s="59">
        <v>1</v>
      </c>
      <c r="I794" s="66">
        <v>1.2</v>
      </c>
      <c r="J794" s="59">
        <v>0.99</v>
      </c>
      <c r="K794" s="66">
        <v>30.55</v>
      </c>
      <c r="L794" s="59">
        <v>25.21</v>
      </c>
      <c r="M794" s="59">
        <f t="shared" si="182"/>
        <v>26.2</v>
      </c>
      <c r="N794" s="59">
        <f t="shared" si="183"/>
        <v>0.99</v>
      </c>
      <c r="O794" s="59">
        <f t="shared" si="184"/>
        <v>25.21</v>
      </c>
      <c r="P794" s="59">
        <f t="shared" si="185"/>
        <v>26.2</v>
      </c>
      <c r="Q794" s="58">
        <f t="shared" si="180"/>
        <v>6.5519077353550717E-6</v>
      </c>
      <c r="S794" s="59">
        <v>1.2</v>
      </c>
      <c r="T794" s="59">
        <v>30.55</v>
      </c>
      <c r="U794" s="59">
        <v>31.75</v>
      </c>
      <c r="V794" s="59">
        <v>1.2</v>
      </c>
      <c r="W794" s="59">
        <v>30.55</v>
      </c>
      <c r="X794" s="59">
        <v>31.75</v>
      </c>
      <c r="Y794" s="91">
        <f t="shared" si="181"/>
        <v>-5.5500000000000007</v>
      </c>
    </row>
    <row r="795" spans="1:25" s="50" customFormat="1" x14ac:dyDescent="0.25">
      <c r="A795" s="52" t="s">
        <v>2767</v>
      </c>
      <c r="B795" s="44" t="s">
        <v>928</v>
      </c>
      <c r="C795" s="62"/>
      <c r="D795" s="62"/>
      <c r="E795" s="87" t="s">
        <v>233</v>
      </c>
      <c r="F795" s="62"/>
      <c r="G795" s="60"/>
      <c r="H795" s="60"/>
      <c r="I795" s="66"/>
      <c r="J795" s="60"/>
      <c r="K795" s="66"/>
      <c r="L795" s="60"/>
      <c r="M795" s="60"/>
      <c r="N795" s="60"/>
      <c r="O795" s="60"/>
      <c r="P795" s="61">
        <f>SUM(P796:P797)</f>
        <v>40608.800000000003</v>
      </c>
      <c r="Q795" s="57">
        <f t="shared" si="180"/>
        <v>1.0155156902423169E-2</v>
      </c>
      <c r="S795" s="60"/>
      <c r="T795" s="60"/>
      <c r="U795" s="60"/>
      <c r="V795" s="60"/>
      <c r="W795" s="60"/>
      <c r="X795" s="61">
        <v>49207.199999999997</v>
      </c>
      <c r="Y795" s="91">
        <f t="shared" si="181"/>
        <v>-8598.3999999999942</v>
      </c>
    </row>
    <row r="796" spans="1:25" s="50" customFormat="1" ht="48" x14ac:dyDescent="0.25">
      <c r="A796" s="52" t="s">
        <v>2768</v>
      </c>
      <c r="B796" s="48" t="s">
        <v>1851</v>
      </c>
      <c r="C796" s="47" t="s">
        <v>1568</v>
      </c>
      <c r="D796" s="47" t="s">
        <v>103</v>
      </c>
      <c r="E796" s="48" t="s">
        <v>1569</v>
      </c>
      <c r="F796" s="47" t="s">
        <v>289</v>
      </c>
      <c r="G796" s="59">
        <v>80</v>
      </c>
      <c r="H796" s="59">
        <v>80</v>
      </c>
      <c r="I796" s="66">
        <v>198.86</v>
      </c>
      <c r="J796" s="59">
        <v>164.11</v>
      </c>
      <c r="K796" s="66">
        <v>304.8</v>
      </c>
      <c r="L796" s="59">
        <v>251.55</v>
      </c>
      <c r="M796" s="59">
        <f>L796+J796</f>
        <v>415.66</v>
      </c>
      <c r="N796" s="59">
        <f>TRUNC(J796*H796,2)</f>
        <v>13128.8</v>
      </c>
      <c r="O796" s="59">
        <f>TRUNC(L796*H796,2)</f>
        <v>20124</v>
      </c>
      <c r="P796" s="59">
        <f>TRUNC(((J796*H796)+(L796*H796)),2)</f>
        <v>33252.800000000003</v>
      </c>
      <c r="Q796" s="58">
        <f t="shared" si="180"/>
        <v>8.3156212802372193E-3</v>
      </c>
      <c r="S796" s="59">
        <v>198.86</v>
      </c>
      <c r="T796" s="59">
        <v>304.8</v>
      </c>
      <c r="U796" s="59">
        <v>503.66</v>
      </c>
      <c r="V796" s="59">
        <v>15908.8</v>
      </c>
      <c r="W796" s="59">
        <v>24384</v>
      </c>
      <c r="X796" s="59">
        <v>40292.800000000003</v>
      </c>
      <c r="Y796" s="91">
        <f t="shared" si="181"/>
        <v>-7040</v>
      </c>
    </row>
    <row r="797" spans="1:25" s="50" customFormat="1" ht="24" x14ac:dyDescent="0.25">
      <c r="A797" s="52" t="s">
        <v>2769</v>
      </c>
      <c r="B797" s="3" t="s">
        <v>929</v>
      </c>
      <c r="C797" s="46">
        <v>99855</v>
      </c>
      <c r="D797" s="46" t="s">
        <v>103</v>
      </c>
      <c r="E797" s="48" t="s">
        <v>1570</v>
      </c>
      <c r="F797" s="46" t="s">
        <v>289</v>
      </c>
      <c r="G797" s="59">
        <v>80</v>
      </c>
      <c r="H797" s="59">
        <v>80</v>
      </c>
      <c r="I797" s="66">
        <v>32.6</v>
      </c>
      <c r="J797" s="59">
        <v>26.9</v>
      </c>
      <c r="K797" s="66">
        <v>78.83</v>
      </c>
      <c r="L797" s="59">
        <v>65.05</v>
      </c>
      <c r="M797" s="59">
        <f>L797+J797</f>
        <v>91.949999999999989</v>
      </c>
      <c r="N797" s="59">
        <f>TRUNC(J797*H797,2)</f>
        <v>2152</v>
      </c>
      <c r="O797" s="59">
        <f>TRUNC(L797*H797,2)</f>
        <v>5204</v>
      </c>
      <c r="P797" s="59">
        <f>TRUNC(((J797*H797)+(L797*H797)),2)</f>
        <v>7356</v>
      </c>
      <c r="Q797" s="58">
        <f t="shared" si="180"/>
        <v>1.8395356221859508E-3</v>
      </c>
      <c r="S797" s="59">
        <v>32.6</v>
      </c>
      <c r="T797" s="59">
        <v>78.83</v>
      </c>
      <c r="U797" s="59">
        <v>111.43</v>
      </c>
      <c r="V797" s="59">
        <v>2608</v>
      </c>
      <c r="W797" s="59">
        <v>6306.4</v>
      </c>
      <c r="X797" s="59">
        <v>8914.4</v>
      </c>
      <c r="Y797" s="91">
        <f t="shared" si="181"/>
        <v>-1558.3999999999996</v>
      </c>
    </row>
    <row r="798" spans="1:25" s="50" customFormat="1" x14ac:dyDescent="0.25">
      <c r="A798" s="52" t="s">
        <v>2770</v>
      </c>
      <c r="B798" s="44" t="s">
        <v>930</v>
      </c>
      <c r="C798" s="62"/>
      <c r="D798" s="62"/>
      <c r="E798" s="87" t="s">
        <v>9</v>
      </c>
      <c r="F798" s="62"/>
      <c r="G798" s="60"/>
      <c r="H798" s="60"/>
      <c r="I798" s="66"/>
      <c r="J798" s="60"/>
      <c r="K798" s="66"/>
      <c r="L798" s="60"/>
      <c r="M798" s="60"/>
      <c r="N798" s="60"/>
      <c r="O798" s="60"/>
      <c r="P798" s="61">
        <f>P799</f>
        <v>3326.95</v>
      </c>
      <c r="Q798" s="57">
        <f t="shared" si="180"/>
        <v>8.3197974962364717E-4</v>
      </c>
      <c r="S798" s="60"/>
      <c r="T798" s="60"/>
      <c r="U798" s="60"/>
      <c r="V798" s="60"/>
      <c r="W798" s="60"/>
      <c r="X798" s="61">
        <v>4033.05</v>
      </c>
      <c r="Y798" s="91">
        <f t="shared" si="181"/>
        <v>-706.10000000000036</v>
      </c>
    </row>
    <row r="799" spans="1:25" s="50" customFormat="1" x14ac:dyDescent="0.25">
      <c r="A799" s="52" t="s">
        <v>2771</v>
      </c>
      <c r="B799" s="3" t="s">
        <v>931</v>
      </c>
      <c r="C799" s="46">
        <v>220102</v>
      </c>
      <c r="D799" s="47" t="s">
        <v>1490</v>
      </c>
      <c r="E799" s="48" t="s">
        <v>446</v>
      </c>
      <c r="F799" s="46" t="s">
        <v>11</v>
      </c>
      <c r="G799" s="59">
        <v>115</v>
      </c>
      <c r="H799" s="59">
        <v>115</v>
      </c>
      <c r="I799" s="66">
        <v>12.77</v>
      </c>
      <c r="J799" s="59">
        <v>10.53</v>
      </c>
      <c r="K799" s="66">
        <v>22.3</v>
      </c>
      <c r="L799" s="59">
        <v>18.399999999999999</v>
      </c>
      <c r="M799" s="59">
        <f>L799+J799</f>
        <v>28.93</v>
      </c>
      <c r="N799" s="59">
        <f>TRUNC(J799*H799,2)</f>
        <v>1210.95</v>
      </c>
      <c r="O799" s="59">
        <f>TRUNC(L799*H799,2)</f>
        <v>2116</v>
      </c>
      <c r="P799" s="59">
        <f>TRUNC(((J799*H799)+(L799*H799)),2)</f>
        <v>3326.95</v>
      </c>
      <c r="Q799" s="58">
        <f t="shared" si="180"/>
        <v>8.3197974962364717E-4</v>
      </c>
      <c r="S799" s="59">
        <v>12.77</v>
      </c>
      <c r="T799" s="59">
        <v>22.3</v>
      </c>
      <c r="U799" s="59">
        <v>35.07</v>
      </c>
      <c r="V799" s="59">
        <v>1468.55</v>
      </c>
      <c r="W799" s="59">
        <v>2564.5</v>
      </c>
      <c r="X799" s="59">
        <v>4033.05</v>
      </c>
      <c r="Y799" s="91">
        <f t="shared" si="181"/>
        <v>-706.10000000000036</v>
      </c>
    </row>
    <row r="800" spans="1:25" s="50" customFormat="1" x14ac:dyDescent="0.25">
      <c r="A800" s="52" t="s">
        <v>2772</v>
      </c>
      <c r="B800" s="44" t="s">
        <v>3023</v>
      </c>
      <c r="C800" s="62"/>
      <c r="D800" s="62"/>
      <c r="E800" s="87" t="s">
        <v>932</v>
      </c>
      <c r="F800" s="62"/>
      <c r="G800" s="60"/>
      <c r="H800" s="60"/>
      <c r="I800" s="66"/>
      <c r="J800" s="60"/>
      <c r="K800" s="66"/>
      <c r="L800" s="60"/>
      <c r="M800" s="60"/>
      <c r="N800" s="60"/>
      <c r="O800" s="60"/>
      <c r="P800" s="61">
        <f>P801</f>
        <v>3379.62</v>
      </c>
      <c r="Q800" s="57">
        <f t="shared" si="180"/>
        <v>8.4515108475422549E-4</v>
      </c>
      <c r="S800" s="60"/>
      <c r="T800" s="60"/>
      <c r="U800" s="60"/>
      <c r="V800" s="60"/>
      <c r="W800" s="60"/>
      <c r="X800" s="61">
        <v>4095.34</v>
      </c>
      <c r="Y800" s="91">
        <f t="shared" si="181"/>
        <v>-715.72000000000025</v>
      </c>
    </row>
    <row r="801" spans="1:25" s="50" customFormat="1" x14ac:dyDescent="0.25">
      <c r="A801" s="52" t="s">
        <v>2773</v>
      </c>
      <c r="B801" s="44" t="s">
        <v>933</v>
      </c>
      <c r="C801" s="62"/>
      <c r="D801" s="62"/>
      <c r="E801" s="87" t="s">
        <v>912</v>
      </c>
      <c r="F801" s="62"/>
      <c r="G801" s="60"/>
      <c r="H801" s="60"/>
      <c r="I801" s="66"/>
      <c r="J801" s="60"/>
      <c r="K801" s="66"/>
      <c r="L801" s="60"/>
      <c r="M801" s="60"/>
      <c r="N801" s="60"/>
      <c r="O801" s="60"/>
      <c r="P801" s="61">
        <f>SUM(P802:P804)</f>
        <v>3379.62</v>
      </c>
      <c r="Q801" s="57">
        <f t="shared" si="180"/>
        <v>8.4515108475422549E-4</v>
      </c>
      <c r="S801" s="60"/>
      <c r="T801" s="60"/>
      <c r="U801" s="60"/>
      <c r="V801" s="60"/>
      <c r="W801" s="60"/>
      <c r="X801" s="61">
        <v>4095.34</v>
      </c>
      <c r="Y801" s="91">
        <f t="shared" si="181"/>
        <v>-715.72000000000025</v>
      </c>
    </row>
    <row r="802" spans="1:25" s="50" customFormat="1" ht="24" x14ac:dyDescent="0.25">
      <c r="A802" s="52" t="s">
        <v>2774</v>
      </c>
      <c r="B802" s="3" t="s">
        <v>934</v>
      </c>
      <c r="C802" s="46">
        <v>101909</v>
      </c>
      <c r="D802" s="46" t="s">
        <v>103</v>
      </c>
      <c r="E802" s="48" t="s">
        <v>1852</v>
      </c>
      <c r="F802" s="46" t="s">
        <v>133</v>
      </c>
      <c r="G802" s="59">
        <v>2</v>
      </c>
      <c r="H802" s="59">
        <v>2</v>
      </c>
      <c r="I802" s="66">
        <v>17.03</v>
      </c>
      <c r="J802" s="59">
        <v>14.05</v>
      </c>
      <c r="K802" s="66">
        <v>231.32</v>
      </c>
      <c r="L802" s="59">
        <v>190.9</v>
      </c>
      <c r="M802" s="59">
        <f>L802+J802</f>
        <v>204.95000000000002</v>
      </c>
      <c r="N802" s="59">
        <f>TRUNC(J802*H802,2)</f>
        <v>28.1</v>
      </c>
      <c r="O802" s="59">
        <f>TRUNC(L802*H802,2)</f>
        <v>381.8</v>
      </c>
      <c r="P802" s="59">
        <f>TRUNC(((J802*H802)+(L802*H802)),2)</f>
        <v>409.9</v>
      </c>
      <c r="Q802" s="58">
        <f t="shared" si="180"/>
        <v>1.0250484659244442E-4</v>
      </c>
      <c r="S802" s="59">
        <v>17.03</v>
      </c>
      <c r="T802" s="59">
        <v>231.32</v>
      </c>
      <c r="U802" s="59">
        <v>248.35</v>
      </c>
      <c r="V802" s="59">
        <v>34.06</v>
      </c>
      <c r="W802" s="59">
        <v>462.64</v>
      </c>
      <c r="X802" s="59">
        <v>496.7</v>
      </c>
      <c r="Y802" s="91">
        <f t="shared" si="181"/>
        <v>-86.800000000000011</v>
      </c>
    </row>
    <row r="803" spans="1:25" s="50" customFormat="1" ht="24" x14ac:dyDescent="0.25">
      <c r="A803" s="52" t="s">
        <v>2775</v>
      </c>
      <c r="B803" s="3" t="s">
        <v>935</v>
      </c>
      <c r="C803" s="46">
        <v>85006</v>
      </c>
      <c r="D803" s="47" t="s">
        <v>1490</v>
      </c>
      <c r="E803" s="48" t="s">
        <v>1853</v>
      </c>
      <c r="F803" s="46" t="s">
        <v>73</v>
      </c>
      <c r="G803" s="59">
        <v>14</v>
      </c>
      <c r="H803" s="59">
        <v>14</v>
      </c>
      <c r="I803" s="66">
        <v>16.03</v>
      </c>
      <c r="J803" s="59">
        <v>13.22</v>
      </c>
      <c r="K803" s="66">
        <v>204.73</v>
      </c>
      <c r="L803" s="59">
        <v>168.96</v>
      </c>
      <c r="M803" s="59">
        <f>L803+J803</f>
        <v>182.18</v>
      </c>
      <c r="N803" s="59">
        <f>TRUNC(J803*H803,2)</f>
        <v>185.08</v>
      </c>
      <c r="O803" s="59">
        <f>TRUNC(L803*H803,2)</f>
        <v>2365.44</v>
      </c>
      <c r="P803" s="59">
        <f>TRUNC(((J803*H803)+(L803*H803)),2)</f>
        <v>2550.52</v>
      </c>
      <c r="Q803" s="58">
        <f t="shared" si="180"/>
        <v>6.3781571439609991E-4</v>
      </c>
      <c r="S803" s="59">
        <v>16.03</v>
      </c>
      <c r="T803" s="59">
        <v>204.73</v>
      </c>
      <c r="U803" s="59">
        <v>220.76</v>
      </c>
      <c r="V803" s="59">
        <v>224.42</v>
      </c>
      <c r="W803" s="59">
        <v>2866.22</v>
      </c>
      <c r="X803" s="59">
        <v>3090.64</v>
      </c>
      <c r="Y803" s="91">
        <f t="shared" si="181"/>
        <v>-540.11999999999989</v>
      </c>
    </row>
    <row r="804" spans="1:25" s="50" customFormat="1" ht="24" x14ac:dyDescent="0.25">
      <c r="A804" s="52" t="s">
        <v>2776</v>
      </c>
      <c r="B804" s="3" t="s">
        <v>936</v>
      </c>
      <c r="C804" s="47" t="s">
        <v>1854</v>
      </c>
      <c r="D804" s="46" t="s">
        <v>70</v>
      </c>
      <c r="E804" s="48" t="s">
        <v>937</v>
      </c>
      <c r="F804" s="46" t="s">
        <v>133</v>
      </c>
      <c r="G804" s="59">
        <v>16</v>
      </c>
      <c r="H804" s="59">
        <v>16</v>
      </c>
      <c r="I804" s="66">
        <v>1.2</v>
      </c>
      <c r="J804" s="59">
        <v>0.99</v>
      </c>
      <c r="K804" s="66">
        <v>30.55</v>
      </c>
      <c r="L804" s="59">
        <v>25.21</v>
      </c>
      <c r="M804" s="59">
        <f>L804+J804</f>
        <v>26.2</v>
      </c>
      <c r="N804" s="59">
        <f>TRUNC(J804*H804,2)</f>
        <v>15.84</v>
      </c>
      <c r="O804" s="59">
        <f>TRUNC(L804*H804,2)</f>
        <v>403.36</v>
      </c>
      <c r="P804" s="59">
        <f>TRUNC(((J804*H804)+(L804*H804)),2)</f>
        <v>419.2</v>
      </c>
      <c r="Q804" s="58">
        <f t="shared" si="180"/>
        <v>1.0483052376568115E-4</v>
      </c>
      <c r="S804" s="59">
        <v>1.2</v>
      </c>
      <c r="T804" s="59">
        <v>30.55</v>
      </c>
      <c r="U804" s="59">
        <v>31.75</v>
      </c>
      <c r="V804" s="59">
        <v>19.2</v>
      </c>
      <c r="W804" s="59">
        <v>488.8</v>
      </c>
      <c r="X804" s="59">
        <v>508</v>
      </c>
      <c r="Y804" s="91">
        <f t="shared" si="181"/>
        <v>-88.800000000000011</v>
      </c>
    </row>
    <row r="805" spans="1:25" s="50" customFormat="1" x14ac:dyDescent="0.25">
      <c r="A805" s="52" t="s">
        <v>2777</v>
      </c>
      <c r="B805" s="44" t="s">
        <v>3024</v>
      </c>
      <c r="C805" s="62"/>
      <c r="D805" s="62"/>
      <c r="E805" s="87" t="s">
        <v>938</v>
      </c>
      <c r="F805" s="62"/>
      <c r="G805" s="60"/>
      <c r="H805" s="60"/>
      <c r="I805" s="66"/>
      <c r="J805" s="60"/>
      <c r="K805" s="66"/>
      <c r="L805" s="60"/>
      <c r="M805" s="60"/>
      <c r="N805" s="60"/>
      <c r="O805" s="60"/>
      <c r="P805" s="61">
        <f>P806</f>
        <v>45869.279999999999</v>
      </c>
      <c r="Q805" s="57">
        <f t="shared" si="180"/>
        <v>1.1470659940731591E-2</v>
      </c>
      <c r="S805" s="60"/>
      <c r="T805" s="60"/>
      <c r="U805" s="60"/>
      <c r="V805" s="60"/>
      <c r="W805" s="60"/>
      <c r="X805" s="61">
        <v>55581.26</v>
      </c>
      <c r="Y805" s="91">
        <f t="shared" si="181"/>
        <v>-9711.9800000000032</v>
      </c>
    </row>
    <row r="806" spans="1:25" s="50" customFormat="1" x14ac:dyDescent="0.25">
      <c r="A806" s="52" t="s">
        <v>2778</v>
      </c>
      <c r="B806" s="44" t="s">
        <v>939</v>
      </c>
      <c r="C806" s="62"/>
      <c r="D806" s="62"/>
      <c r="E806" s="87" t="s">
        <v>657</v>
      </c>
      <c r="F806" s="62"/>
      <c r="G806" s="60"/>
      <c r="H806" s="60"/>
      <c r="I806" s="66"/>
      <c r="J806" s="60"/>
      <c r="K806" s="66"/>
      <c r="L806" s="60"/>
      <c r="M806" s="60"/>
      <c r="N806" s="60"/>
      <c r="O806" s="60"/>
      <c r="P806" s="61">
        <f>SUM(P807:P822)</f>
        <v>45869.279999999999</v>
      </c>
      <c r="Q806" s="57">
        <f t="shared" si="180"/>
        <v>1.1470659940731591E-2</v>
      </c>
      <c r="S806" s="60"/>
      <c r="T806" s="60"/>
      <c r="U806" s="60"/>
      <c r="V806" s="60"/>
      <c r="W806" s="60"/>
      <c r="X806" s="61">
        <v>55581.26</v>
      </c>
      <c r="Y806" s="91">
        <f t="shared" si="181"/>
        <v>-9711.9800000000032</v>
      </c>
    </row>
    <row r="807" spans="1:25" s="50" customFormat="1" ht="36" x14ac:dyDescent="0.25">
      <c r="A807" s="52" t="s">
        <v>2779</v>
      </c>
      <c r="B807" s="48" t="s">
        <v>1401</v>
      </c>
      <c r="C807" s="47" t="s">
        <v>1855</v>
      </c>
      <c r="D807" s="47" t="s">
        <v>70</v>
      </c>
      <c r="E807" s="48" t="s">
        <v>1856</v>
      </c>
      <c r="F807" s="47" t="s">
        <v>133</v>
      </c>
      <c r="G807" s="59">
        <v>9</v>
      </c>
      <c r="H807" s="59">
        <v>9</v>
      </c>
      <c r="I807" s="66">
        <v>113.14</v>
      </c>
      <c r="J807" s="59">
        <v>93.37</v>
      </c>
      <c r="K807" s="66">
        <v>2782.97</v>
      </c>
      <c r="L807" s="59">
        <v>2296.7800000000002</v>
      </c>
      <c r="M807" s="59">
        <f t="shared" ref="M807:M822" si="186">L807+J807</f>
        <v>2390.15</v>
      </c>
      <c r="N807" s="59">
        <f t="shared" ref="N807:N822" si="187">TRUNC(J807*H807,2)</f>
        <v>840.33</v>
      </c>
      <c r="O807" s="59">
        <f t="shared" ref="O807:O822" si="188">TRUNC(L807*H807,2)</f>
        <v>20671.02</v>
      </c>
      <c r="P807" s="59">
        <f t="shared" ref="P807:P822" si="189">TRUNC(((J807*H807)+(L807*H807)),2)</f>
        <v>21511.35</v>
      </c>
      <c r="Q807" s="58">
        <f t="shared" si="180"/>
        <v>5.3794038344629888E-3</v>
      </c>
      <c r="S807" s="59">
        <v>113.14</v>
      </c>
      <c r="T807" s="59">
        <v>2782.97</v>
      </c>
      <c r="U807" s="59">
        <v>2896.11</v>
      </c>
      <c r="V807" s="59">
        <v>1018.26</v>
      </c>
      <c r="W807" s="59">
        <v>25046.73</v>
      </c>
      <c r="X807" s="59">
        <v>26064.99</v>
      </c>
      <c r="Y807" s="91">
        <f t="shared" si="181"/>
        <v>-4553.6400000000031</v>
      </c>
    </row>
    <row r="808" spans="1:25" s="50" customFormat="1" x14ac:dyDescent="0.25">
      <c r="A808" s="52" t="s">
        <v>2780</v>
      </c>
      <c r="B808" s="3" t="s">
        <v>940</v>
      </c>
      <c r="C808" s="46">
        <v>85017</v>
      </c>
      <c r="D808" s="47" t="s">
        <v>1490</v>
      </c>
      <c r="E808" s="48" t="s">
        <v>941</v>
      </c>
      <c r="F808" s="46" t="s">
        <v>253</v>
      </c>
      <c r="G808" s="59">
        <v>18</v>
      </c>
      <c r="H808" s="59">
        <v>18</v>
      </c>
      <c r="I808" s="66">
        <v>7.47</v>
      </c>
      <c r="J808" s="59">
        <v>6.16</v>
      </c>
      <c r="K808" s="66">
        <v>396.99</v>
      </c>
      <c r="L808" s="59">
        <v>327.63</v>
      </c>
      <c r="M808" s="59">
        <f t="shared" si="186"/>
        <v>333.79</v>
      </c>
      <c r="N808" s="59">
        <f t="shared" si="187"/>
        <v>110.88</v>
      </c>
      <c r="O808" s="59">
        <f t="shared" si="188"/>
        <v>5897.34</v>
      </c>
      <c r="P808" s="59">
        <f t="shared" si="189"/>
        <v>6008.22</v>
      </c>
      <c r="Q808" s="58">
        <f t="shared" si="180"/>
        <v>1.5024924844929408E-3</v>
      </c>
      <c r="S808" s="59">
        <v>7.47</v>
      </c>
      <c r="T808" s="59">
        <v>396.99</v>
      </c>
      <c r="U808" s="59">
        <v>404.46</v>
      </c>
      <c r="V808" s="59">
        <v>134.46</v>
      </c>
      <c r="W808" s="59">
        <v>7145.82</v>
      </c>
      <c r="X808" s="59">
        <v>7280.28</v>
      </c>
      <c r="Y808" s="91">
        <f t="shared" si="181"/>
        <v>-1272.0599999999995</v>
      </c>
    </row>
    <row r="809" spans="1:25" s="50" customFormat="1" x14ac:dyDescent="0.25">
      <c r="A809" s="52" t="s">
        <v>2781</v>
      </c>
      <c r="B809" s="3" t="s">
        <v>942</v>
      </c>
      <c r="C809" s="46">
        <v>85025</v>
      </c>
      <c r="D809" s="47" t="s">
        <v>1490</v>
      </c>
      <c r="E809" s="48" t="s">
        <v>943</v>
      </c>
      <c r="F809" s="46" t="s">
        <v>106</v>
      </c>
      <c r="G809" s="59">
        <v>9</v>
      </c>
      <c r="H809" s="59">
        <v>9</v>
      </c>
      <c r="I809" s="66">
        <v>3.1</v>
      </c>
      <c r="J809" s="59">
        <v>2.5499999999999998</v>
      </c>
      <c r="K809" s="66">
        <v>203.8</v>
      </c>
      <c r="L809" s="59">
        <v>168.19</v>
      </c>
      <c r="M809" s="59">
        <f t="shared" si="186"/>
        <v>170.74</v>
      </c>
      <c r="N809" s="59">
        <f t="shared" si="187"/>
        <v>22.95</v>
      </c>
      <c r="O809" s="59">
        <f t="shared" si="188"/>
        <v>1513.71</v>
      </c>
      <c r="P809" s="59">
        <f t="shared" si="189"/>
        <v>1536.66</v>
      </c>
      <c r="Q809" s="58">
        <f t="shared" si="180"/>
        <v>3.842768908630048E-4</v>
      </c>
      <c r="S809" s="59">
        <v>3.1</v>
      </c>
      <c r="T809" s="59">
        <v>203.8</v>
      </c>
      <c r="U809" s="59">
        <v>206.9</v>
      </c>
      <c r="V809" s="59">
        <v>27.9</v>
      </c>
      <c r="W809" s="59">
        <v>1834.2</v>
      </c>
      <c r="X809" s="59">
        <v>1862.1</v>
      </c>
      <c r="Y809" s="91">
        <f t="shared" si="181"/>
        <v>-325.43999999999983</v>
      </c>
    </row>
    <row r="810" spans="1:25" s="50" customFormat="1" x14ac:dyDescent="0.25">
      <c r="A810" s="52" t="s">
        <v>2782</v>
      </c>
      <c r="B810" s="3" t="s">
        <v>944</v>
      </c>
      <c r="C810" s="46">
        <v>85027</v>
      </c>
      <c r="D810" s="47" t="s">
        <v>1490</v>
      </c>
      <c r="E810" s="48" t="s">
        <v>945</v>
      </c>
      <c r="F810" s="46" t="s">
        <v>106</v>
      </c>
      <c r="G810" s="59">
        <v>9</v>
      </c>
      <c r="H810" s="59">
        <v>9</v>
      </c>
      <c r="I810" s="66">
        <v>5.59</v>
      </c>
      <c r="J810" s="59">
        <v>4.6100000000000003</v>
      </c>
      <c r="K810" s="66">
        <v>49.94</v>
      </c>
      <c r="L810" s="59">
        <v>41.21</v>
      </c>
      <c r="M810" s="59">
        <f t="shared" si="186"/>
        <v>45.82</v>
      </c>
      <c r="N810" s="59">
        <f t="shared" si="187"/>
        <v>41.49</v>
      </c>
      <c r="O810" s="59">
        <f t="shared" si="188"/>
        <v>370.89</v>
      </c>
      <c r="P810" s="59">
        <f t="shared" si="189"/>
        <v>412.38</v>
      </c>
      <c r="Q810" s="58">
        <f t="shared" si="180"/>
        <v>1.0312502717197421E-4</v>
      </c>
      <c r="S810" s="59">
        <v>5.59</v>
      </c>
      <c r="T810" s="59">
        <v>49.94</v>
      </c>
      <c r="U810" s="59">
        <v>55.53</v>
      </c>
      <c r="V810" s="59">
        <v>50.31</v>
      </c>
      <c r="W810" s="59">
        <v>449.46</v>
      </c>
      <c r="X810" s="59">
        <v>499.77</v>
      </c>
      <c r="Y810" s="91">
        <f t="shared" si="181"/>
        <v>-87.389999999999986</v>
      </c>
    </row>
    <row r="811" spans="1:25" s="50" customFormat="1" x14ac:dyDescent="0.25">
      <c r="A811" s="52" t="s">
        <v>2783</v>
      </c>
      <c r="B811" s="3" t="s">
        <v>946</v>
      </c>
      <c r="C811" s="46">
        <v>85031</v>
      </c>
      <c r="D811" s="47" t="s">
        <v>1490</v>
      </c>
      <c r="E811" s="48" t="s">
        <v>947</v>
      </c>
      <c r="F811" s="46" t="s">
        <v>106</v>
      </c>
      <c r="G811" s="59">
        <v>9</v>
      </c>
      <c r="H811" s="59">
        <v>9</v>
      </c>
      <c r="I811" s="66">
        <v>18.68</v>
      </c>
      <c r="J811" s="59">
        <v>15.41</v>
      </c>
      <c r="K811" s="66">
        <v>309.85000000000002</v>
      </c>
      <c r="L811" s="59">
        <v>255.71</v>
      </c>
      <c r="M811" s="59">
        <f t="shared" si="186"/>
        <v>271.12</v>
      </c>
      <c r="N811" s="59">
        <f t="shared" si="187"/>
        <v>138.69</v>
      </c>
      <c r="O811" s="59">
        <f t="shared" si="188"/>
        <v>2301.39</v>
      </c>
      <c r="P811" s="59">
        <f t="shared" si="189"/>
        <v>2440.08</v>
      </c>
      <c r="Q811" s="58">
        <f t="shared" si="180"/>
        <v>6.1019767278187799E-4</v>
      </c>
      <c r="S811" s="59">
        <v>18.68</v>
      </c>
      <c r="T811" s="59">
        <v>309.85000000000002</v>
      </c>
      <c r="U811" s="59">
        <v>328.53</v>
      </c>
      <c r="V811" s="59">
        <v>168.12</v>
      </c>
      <c r="W811" s="59">
        <v>2788.65</v>
      </c>
      <c r="X811" s="59">
        <v>2956.77</v>
      </c>
      <c r="Y811" s="91">
        <f t="shared" si="181"/>
        <v>-516.69000000000005</v>
      </c>
    </row>
    <row r="812" spans="1:25" s="50" customFormat="1" ht="24" x14ac:dyDescent="0.25">
      <c r="A812" s="52" t="s">
        <v>2784</v>
      </c>
      <c r="B812" s="3" t="s">
        <v>948</v>
      </c>
      <c r="C812" s="47" t="s">
        <v>1857</v>
      </c>
      <c r="D812" s="46" t="s">
        <v>70</v>
      </c>
      <c r="E812" s="48" t="s">
        <v>1858</v>
      </c>
      <c r="F812" s="46" t="s">
        <v>133</v>
      </c>
      <c r="G812" s="59">
        <v>9</v>
      </c>
      <c r="H812" s="59">
        <v>9</v>
      </c>
      <c r="I812" s="66">
        <v>3.34</v>
      </c>
      <c r="J812" s="59">
        <v>2.75</v>
      </c>
      <c r="K812" s="66">
        <v>28.57</v>
      </c>
      <c r="L812" s="59">
        <v>23.57</v>
      </c>
      <c r="M812" s="59">
        <f t="shared" si="186"/>
        <v>26.32</v>
      </c>
      <c r="N812" s="59">
        <f t="shared" si="187"/>
        <v>24.75</v>
      </c>
      <c r="O812" s="59">
        <f t="shared" si="188"/>
        <v>212.13</v>
      </c>
      <c r="P812" s="59">
        <f t="shared" si="189"/>
        <v>236.88</v>
      </c>
      <c r="Q812" s="58">
        <f t="shared" si="180"/>
        <v>5.9237248257668297E-5</v>
      </c>
      <c r="S812" s="59">
        <v>3.34</v>
      </c>
      <c r="T812" s="59">
        <v>28.57</v>
      </c>
      <c r="U812" s="59">
        <v>31.91</v>
      </c>
      <c r="V812" s="59">
        <v>30.06</v>
      </c>
      <c r="W812" s="59">
        <v>257.13</v>
      </c>
      <c r="X812" s="59">
        <v>287.19</v>
      </c>
      <c r="Y812" s="91">
        <f t="shared" si="181"/>
        <v>-50.31</v>
      </c>
    </row>
    <row r="813" spans="1:25" s="50" customFormat="1" x14ac:dyDescent="0.25">
      <c r="A813" s="52" t="s">
        <v>2785</v>
      </c>
      <c r="B813" s="3" t="s">
        <v>949</v>
      </c>
      <c r="C813" s="46" t="s">
        <v>1859</v>
      </c>
      <c r="D813" s="46" t="s">
        <v>70</v>
      </c>
      <c r="E813" s="48" t="s">
        <v>920</v>
      </c>
      <c r="F813" s="46" t="s">
        <v>133</v>
      </c>
      <c r="G813" s="59">
        <v>9</v>
      </c>
      <c r="H813" s="59">
        <v>9</v>
      </c>
      <c r="I813" s="66">
        <v>1.2</v>
      </c>
      <c r="J813" s="59">
        <v>0.99</v>
      </c>
      <c r="K813" s="66">
        <v>30.55</v>
      </c>
      <c r="L813" s="59">
        <v>25.21</v>
      </c>
      <c r="M813" s="59">
        <f t="shared" si="186"/>
        <v>26.2</v>
      </c>
      <c r="N813" s="59">
        <f t="shared" si="187"/>
        <v>8.91</v>
      </c>
      <c r="O813" s="59">
        <f t="shared" si="188"/>
        <v>226.89</v>
      </c>
      <c r="P813" s="59">
        <f t="shared" si="189"/>
        <v>235.8</v>
      </c>
      <c r="Q813" s="58">
        <f t="shared" si="180"/>
        <v>5.8967169618195648E-5</v>
      </c>
      <c r="S813" s="59">
        <v>1.2</v>
      </c>
      <c r="T813" s="59">
        <v>30.55</v>
      </c>
      <c r="U813" s="59">
        <v>31.75</v>
      </c>
      <c r="V813" s="59">
        <v>10.8</v>
      </c>
      <c r="W813" s="59">
        <v>274.95</v>
      </c>
      <c r="X813" s="59">
        <v>285.75</v>
      </c>
      <c r="Y813" s="91">
        <f t="shared" si="181"/>
        <v>-49.949999999999989</v>
      </c>
    </row>
    <row r="814" spans="1:25" s="50" customFormat="1" ht="24" x14ac:dyDescent="0.25">
      <c r="A814" s="52" t="s">
        <v>2786</v>
      </c>
      <c r="B814" s="3" t="s">
        <v>950</v>
      </c>
      <c r="C814" s="47" t="s">
        <v>1860</v>
      </c>
      <c r="D814" s="46" t="s">
        <v>70</v>
      </c>
      <c r="E814" s="48" t="s">
        <v>1861</v>
      </c>
      <c r="F814" s="46" t="s">
        <v>133</v>
      </c>
      <c r="G814" s="59">
        <v>9</v>
      </c>
      <c r="H814" s="59">
        <v>9</v>
      </c>
      <c r="I814" s="66">
        <v>5.96</v>
      </c>
      <c r="J814" s="59">
        <v>4.91</v>
      </c>
      <c r="K814" s="66">
        <v>214.28</v>
      </c>
      <c r="L814" s="59">
        <v>176.84</v>
      </c>
      <c r="M814" s="59">
        <f t="shared" si="186"/>
        <v>181.75</v>
      </c>
      <c r="N814" s="59">
        <f t="shared" si="187"/>
        <v>44.19</v>
      </c>
      <c r="O814" s="59">
        <f t="shared" si="188"/>
        <v>1591.56</v>
      </c>
      <c r="P814" s="59">
        <f t="shared" si="189"/>
        <v>1635.75</v>
      </c>
      <c r="Q814" s="58">
        <f t="shared" si="180"/>
        <v>4.0905660603462058E-4</v>
      </c>
      <c r="S814" s="59">
        <v>5.96</v>
      </c>
      <c r="T814" s="59">
        <v>214.28</v>
      </c>
      <c r="U814" s="59">
        <v>220.24</v>
      </c>
      <c r="V814" s="59">
        <v>53.64</v>
      </c>
      <c r="W814" s="59">
        <v>1928.52</v>
      </c>
      <c r="X814" s="59">
        <v>1982.16</v>
      </c>
      <c r="Y814" s="91">
        <f t="shared" si="181"/>
        <v>-346.41000000000008</v>
      </c>
    </row>
    <row r="815" spans="1:25" s="50" customFormat="1" ht="48" x14ac:dyDescent="0.25">
      <c r="A815" s="52" t="s">
        <v>2787</v>
      </c>
      <c r="B815" s="48" t="s">
        <v>1862</v>
      </c>
      <c r="C815" s="47" t="s">
        <v>1863</v>
      </c>
      <c r="D815" s="47" t="s">
        <v>103</v>
      </c>
      <c r="E815" s="48" t="s">
        <v>1864</v>
      </c>
      <c r="F815" s="47" t="s">
        <v>133</v>
      </c>
      <c r="G815" s="59">
        <v>5</v>
      </c>
      <c r="H815" s="59">
        <v>5</v>
      </c>
      <c r="I815" s="66">
        <v>24.29</v>
      </c>
      <c r="J815" s="59">
        <v>20.04</v>
      </c>
      <c r="K815" s="66">
        <v>147.26</v>
      </c>
      <c r="L815" s="59">
        <v>121.53</v>
      </c>
      <c r="M815" s="59">
        <f t="shared" si="186"/>
        <v>141.57</v>
      </c>
      <c r="N815" s="59">
        <f t="shared" si="187"/>
        <v>100.2</v>
      </c>
      <c r="O815" s="59">
        <f t="shared" si="188"/>
        <v>607.65</v>
      </c>
      <c r="P815" s="59">
        <f t="shared" si="189"/>
        <v>707.85</v>
      </c>
      <c r="Q815" s="58">
        <f t="shared" si="180"/>
        <v>1.7701404162103387E-4</v>
      </c>
      <c r="S815" s="59">
        <v>24.29</v>
      </c>
      <c r="T815" s="59">
        <v>147.26</v>
      </c>
      <c r="U815" s="59">
        <v>171.55</v>
      </c>
      <c r="V815" s="59">
        <v>121.45</v>
      </c>
      <c r="W815" s="59">
        <v>736.3</v>
      </c>
      <c r="X815" s="59">
        <v>857.75</v>
      </c>
      <c r="Y815" s="91">
        <f t="shared" si="181"/>
        <v>-149.89999999999998</v>
      </c>
    </row>
    <row r="816" spans="1:25" s="50" customFormat="1" ht="24" x14ac:dyDescent="0.25">
      <c r="A816" s="52" t="s">
        <v>2788</v>
      </c>
      <c r="B816" s="3" t="s">
        <v>951</v>
      </c>
      <c r="C816" s="47" t="s">
        <v>1865</v>
      </c>
      <c r="D816" s="46" t="s">
        <v>70</v>
      </c>
      <c r="E816" s="48" t="s">
        <v>922</v>
      </c>
      <c r="F816" s="46" t="s">
        <v>133</v>
      </c>
      <c r="G816" s="59">
        <v>15</v>
      </c>
      <c r="H816" s="59">
        <v>15</v>
      </c>
      <c r="I816" s="66">
        <v>20.51</v>
      </c>
      <c r="J816" s="59">
        <v>16.920000000000002</v>
      </c>
      <c r="K816" s="66">
        <v>99.91</v>
      </c>
      <c r="L816" s="59">
        <v>82.45</v>
      </c>
      <c r="M816" s="59">
        <f t="shared" si="186"/>
        <v>99.37</v>
      </c>
      <c r="N816" s="59">
        <f t="shared" si="187"/>
        <v>253.8</v>
      </c>
      <c r="O816" s="59">
        <f t="shared" si="188"/>
        <v>1236.75</v>
      </c>
      <c r="P816" s="59">
        <f t="shared" si="189"/>
        <v>1490.55</v>
      </c>
      <c r="Q816" s="58">
        <f t="shared" si="180"/>
        <v>3.7274603339440847E-4</v>
      </c>
      <c r="S816" s="59">
        <v>20.51</v>
      </c>
      <c r="T816" s="59">
        <v>99.91</v>
      </c>
      <c r="U816" s="59">
        <v>120.42</v>
      </c>
      <c r="V816" s="59">
        <v>307.64999999999998</v>
      </c>
      <c r="W816" s="59">
        <v>1498.65</v>
      </c>
      <c r="X816" s="59">
        <v>1806.3</v>
      </c>
      <c r="Y816" s="91">
        <f t="shared" si="181"/>
        <v>-315.75</v>
      </c>
    </row>
    <row r="817" spans="1:25" s="50" customFormat="1" x14ac:dyDescent="0.25">
      <c r="A817" s="52" t="s">
        <v>2789</v>
      </c>
      <c r="B817" s="3" t="s">
        <v>952</v>
      </c>
      <c r="C817" s="46">
        <v>85031</v>
      </c>
      <c r="D817" s="47" t="s">
        <v>1490</v>
      </c>
      <c r="E817" s="48" t="s">
        <v>947</v>
      </c>
      <c r="F817" s="46" t="s">
        <v>106</v>
      </c>
      <c r="G817" s="59">
        <v>9</v>
      </c>
      <c r="H817" s="59">
        <v>9</v>
      </c>
      <c r="I817" s="66">
        <v>18.68</v>
      </c>
      <c r="J817" s="59">
        <v>15.41</v>
      </c>
      <c r="K817" s="66">
        <v>309.85000000000002</v>
      </c>
      <c r="L817" s="59">
        <v>255.71</v>
      </c>
      <c r="M817" s="59">
        <f t="shared" si="186"/>
        <v>271.12</v>
      </c>
      <c r="N817" s="59">
        <f t="shared" si="187"/>
        <v>138.69</v>
      </c>
      <c r="O817" s="59">
        <f t="shared" si="188"/>
        <v>2301.39</v>
      </c>
      <c r="P817" s="59">
        <f t="shared" si="189"/>
        <v>2440.08</v>
      </c>
      <c r="Q817" s="58">
        <f t="shared" si="180"/>
        <v>6.1019767278187799E-4</v>
      </c>
      <c r="S817" s="59">
        <v>18.68</v>
      </c>
      <c r="T817" s="59">
        <v>309.85000000000002</v>
      </c>
      <c r="U817" s="59">
        <v>328.53</v>
      </c>
      <c r="V817" s="59">
        <v>168.12</v>
      </c>
      <c r="W817" s="59">
        <v>2788.65</v>
      </c>
      <c r="X817" s="59">
        <v>2956.77</v>
      </c>
      <c r="Y817" s="91">
        <f t="shared" si="181"/>
        <v>-516.69000000000005</v>
      </c>
    </row>
    <row r="818" spans="1:25" s="50" customFormat="1" ht="24" x14ac:dyDescent="0.25">
      <c r="A818" s="52" t="s">
        <v>2790</v>
      </c>
      <c r="B818" s="3" t="s">
        <v>953</v>
      </c>
      <c r="C818" s="47" t="s">
        <v>1866</v>
      </c>
      <c r="D818" s="46" t="s">
        <v>70</v>
      </c>
      <c r="E818" s="48" t="s">
        <v>1867</v>
      </c>
      <c r="F818" s="46" t="s">
        <v>133</v>
      </c>
      <c r="G818" s="59">
        <v>9</v>
      </c>
      <c r="H818" s="59">
        <v>9</v>
      </c>
      <c r="I818" s="66">
        <v>14.94</v>
      </c>
      <c r="J818" s="59">
        <v>12.32</v>
      </c>
      <c r="K818" s="66">
        <v>283.45999999999998</v>
      </c>
      <c r="L818" s="59">
        <v>233.93</v>
      </c>
      <c r="M818" s="59">
        <f t="shared" si="186"/>
        <v>246.25</v>
      </c>
      <c r="N818" s="59">
        <f t="shared" si="187"/>
        <v>110.88</v>
      </c>
      <c r="O818" s="59">
        <f t="shared" si="188"/>
        <v>2105.37</v>
      </c>
      <c r="P818" s="59">
        <f t="shared" si="189"/>
        <v>2216.25</v>
      </c>
      <c r="Q818" s="58">
        <f t="shared" si="180"/>
        <v>5.5422387475117087E-4</v>
      </c>
      <c r="S818" s="59">
        <v>14.94</v>
      </c>
      <c r="T818" s="59">
        <v>283.45999999999998</v>
      </c>
      <c r="U818" s="59">
        <v>298.39999999999998</v>
      </c>
      <c r="V818" s="59">
        <v>134.46</v>
      </c>
      <c r="W818" s="59">
        <v>2551.14</v>
      </c>
      <c r="X818" s="59">
        <v>2685.6</v>
      </c>
      <c r="Y818" s="91">
        <f t="shared" si="181"/>
        <v>-469.34999999999991</v>
      </c>
    </row>
    <row r="819" spans="1:25" s="50" customFormat="1" x14ac:dyDescent="0.25">
      <c r="A819" s="52" t="s">
        <v>2791</v>
      </c>
      <c r="B819" s="3" t="s">
        <v>954</v>
      </c>
      <c r="C819" s="46" t="s">
        <v>955</v>
      </c>
      <c r="D819" s="46" t="s">
        <v>70</v>
      </c>
      <c r="E819" s="48" t="s">
        <v>956</v>
      </c>
      <c r="F819" s="46" t="s">
        <v>3</v>
      </c>
      <c r="G819" s="59">
        <v>9</v>
      </c>
      <c r="H819" s="59">
        <v>9</v>
      </c>
      <c r="I819" s="66">
        <v>6.24</v>
      </c>
      <c r="J819" s="59">
        <v>5.14</v>
      </c>
      <c r="K819" s="66">
        <v>117.14</v>
      </c>
      <c r="L819" s="59">
        <v>96.67</v>
      </c>
      <c r="M819" s="59">
        <f t="shared" si="186"/>
        <v>101.81</v>
      </c>
      <c r="N819" s="59">
        <f t="shared" si="187"/>
        <v>46.26</v>
      </c>
      <c r="O819" s="59">
        <f t="shared" si="188"/>
        <v>870.03</v>
      </c>
      <c r="P819" s="59">
        <f t="shared" si="189"/>
        <v>916.29</v>
      </c>
      <c r="Q819" s="58">
        <f t="shared" si="180"/>
        <v>2.2913921903925568E-4</v>
      </c>
      <c r="S819" s="59">
        <v>6.24</v>
      </c>
      <c r="T819" s="59">
        <v>117.14</v>
      </c>
      <c r="U819" s="59">
        <v>123.38</v>
      </c>
      <c r="V819" s="59">
        <v>56.16</v>
      </c>
      <c r="W819" s="59">
        <v>1054.26</v>
      </c>
      <c r="X819" s="59">
        <v>1110.42</v>
      </c>
      <c r="Y819" s="91">
        <f t="shared" si="181"/>
        <v>-194.13000000000011</v>
      </c>
    </row>
    <row r="820" spans="1:25" s="50" customFormat="1" x14ac:dyDescent="0.25">
      <c r="A820" s="52" t="s">
        <v>2792</v>
      </c>
      <c r="B820" s="3" t="s">
        <v>957</v>
      </c>
      <c r="C820" s="46">
        <v>80910</v>
      </c>
      <c r="D820" s="47" t="s">
        <v>1490</v>
      </c>
      <c r="E820" s="48" t="s">
        <v>729</v>
      </c>
      <c r="F820" s="46" t="s">
        <v>106</v>
      </c>
      <c r="G820" s="59">
        <v>9</v>
      </c>
      <c r="H820" s="59">
        <v>9</v>
      </c>
      <c r="I820" s="66">
        <v>42.95</v>
      </c>
      <c r="J820" s="59">
        <v>35.44</v>
      </c>
      <c r="K820" s="66">
        <v>299.64999999999998</v>
      </c>
      <c r="L820" s="59">
        <v>247.3</v>
      </c>
      <c r="M820" s="59">
        <f t="shared" si="186"/>
        <v>282.74</v>
      </c>
      <c r="N820" s="59">
        <f t="shared" si="187"/>
        <v>318.95999999999998</v>
      </c>
      <c r="O820" s="59">
        <f t="shared" si="188"/>
        <v>2225.6999999999998</v>
      </c>
      <c r="P820" s="59">
        <f t="shared" si="189"/>
        <v>2544.66</v>
      </c>
      <c r="Q820" s="58">
        <f t="shared" si="180"/>
        <v>6.3635028770414647E-4</v>
      </c>
      <c r="S820" s="59">
        <v>42.95</v>
      </c>
      <c r="T820" s="59">
        <v>299.64999999999998</v>
      </c>
      <c r="U820" s="59">
        <v>342.6</v>
      </c>
      <c r="V820" s="59">
        <v>386.55</v>
      </c>
      <c r="W820" s="59">
        <v>2696.85</v>
      </c>
      <c r="X820" s="59">
        <v>3083.4</v>
      </c>
      <c r="Y820" s="91">
        <f t="shared" si="181"/>
        <v>-538.74000000000024</v>
      </c>
    </row>
    <row r="821" spans="1:25" s="50" customFormat="1" x14ac:dyDescent="0.25">
      <c r="A821" s="52" t="s">
        <v>2793</v>
      </c>
      <c r="B821" s="3" t="s">
        <v>958</v>
      </c>
      <c r="C821" s="46" t="s">
        <v>299</v>
      </c>
      <c r="D821" s="46" t="s">
        <v>70</v>
      </c>
      <c r="E821" s="48" t="s">
        <v>300</v>
      </c>
      <c r="F821" s="46" t="s">
        <v>133</v>
      </c>
      <c r="G821" s="59">
        <v>9</v>
      </c>
      <c r="H821" s="59">
        <v>9</v>
      </c>
      <c r="I821" s="66">
        <v>29.88</v>
      </c>
      <c r="J821" s="59">
        <v>24.65</v>
      </c>
      <c r="K821" s="66">
        <v>59.15</v>
      </c>
      <c r="L821" s="59">
        <v>48.81</v>
      </c>
      <c r="M821" s="59">
        <f t="shared" si="186"/>
        <v>73.460000000000008</v>
      </c>
      <c r="N821" s="59">
        <f t="shared" si="187"/>
        <v>221.85</v>
      </c>
      <c r="O821" s="59">
        <f t="shared" si="188"/>
        <v>439.29</v>
      </c>
      <c r="P821" s="59">
        <f t="shared" si="189"/>
        <v>661.14</v>
      </c>
      <c r="Q821" s="58">
        <f t="shared" si="180"/>
        <v>1.6533314046384169E-4</v>
      </c>
      <c r="S821" s="59">
        <v>29.88</v>
      </c>
      <c r="T821" s="59">
        <v>59.15</v>
      </c>
      <c r="U821" s="59">
        <v>89.03</v>
      </c>
      <c r="V821" s="59">
        <v>268.92</v>
      </c>
      <c r="W821" s="59">
        <v>532.35</v>
      </c>
      <c r="X821" s="59">
        <v>801.27</v>
      </c>
      <c r="Y821" s="91">
        <f t="shared" si="181"/>
        <v>-140.13</v>
      </c>
    </row>
    <row r="822" spans="1:25" s="50" customFormat="1" ht="24" x14ac:dyDescent="0.25">
      <c r="A822" s="52" t="s">
        <v>2794</v>
      </c>
      <c r="B822" s="3" t="s">
        <v>959</v>
      </c>
      <c r="C822" s="46" t="s">
        <v>960</v>
      </c>
      <c r="D822" s="46" t="s">
        <v>70</v>
      </c>
      <c r="E822" s="48" t="s">
        <v>1868</v>
      </c>
      <c r="F822" s="46" t="s">
        <v>133</v>
      </c>
      <c r="G822" s="59">
        <v>9</v>
      </c>
      <c r="H822" s="59">
        <v>9</v>
      </c>
      <c r="I822" s="66">
        <v>37.36</v>
      </c>
      <c r="J822" s="59">
        <v>30.83</v>
      </c>
      <c r="K822" s="66">
        <v>80.5</v>
      </c>
      <c r="L822" s="59">
        <v>66.430000000000007</v>
      </c>
      <c r="M822" s="59">
        <f t="shared" si="186"/>
        <v>97.26</v>
      </c>
      <c r="N822" s="59">
        <f t="shared" si="187"/>
        <v>277.47000000000003</v>
      </c>
      <c r="O822" s="59">
        <f t="shared" si="188"/>
        <v>597.87</v>
      </c>
      <c r="P822" s="59">
        <f t="shared" si="189"/>
        <v>875.34</v>
      </c>
      <c r="Q822" s="58">
        <f t="shared" si="180"/>
        <v>2.188987372925843E-4</v>
      </c>
      <c r="S822" s="59">
        <v>37.36</v>
      </c>
      <c r="T822" s="59">
        <v>80.5</v>
      </c>
      <c r="U822" s="59">
        <v>117.86</v>
      </c>
      <c r="V822" s="59">
        <v>336.24</v>
      </c>
      <c r="W822" s="59">
        <v>724.5</v>
      </c>
      <c r="X822" s="59">
        <v>1060.74</v>
      </c>
      <c r="Y822" s="91">
        <f t="shared" si="181"/>
        <v>-185.39999999999998</v>
      </c>
    </row>
    <row r="823" spans="1:25" s="50" customFormat="1" x14ac:dyDescent="0.25">
      <c r="A823" s="52" t="s">
        <v>2795</v>
      </c>
      <c r="B823" s="44" t="s">
        <v>3025</v>
      </c>
      <c r="C823" s="62"/>
      <c r="D823" s="62"/>
      <c r="E823" s="87" t="s">
        <v>961</v>
      </c>
      <c r="F823" s="62"/>
      <c r="G823" s="60"/>
      <c r="H823" s="60"/>
      <c r="I823" s="66"/>
      <c r="J823" s="60"/>
      <c r="K823" s="66"/>
      <c r="L823" s="60"/>
      <c r="M823" s="60"/>
      <c r="N823" s="60"/>
      <c r="O823" s="60"/>
      <c r="P823" s="61">
        <f>P824+P827</f>
        <v>2868.7</v>
      </c>
      <c r="Q823" s="57">
        <f t="shared" si="180"/>
        <v>7.1738388245851505E-4</v>
      </c>
      <c r="S823" s="60"/>
      <c r="T823" s="60"/>
      <c r="U823" s="60"/>
      <c r="V823" s="60"/>
      <c r="W823" s="60"/>
      <c r="X823" s="61">
        <v>3476.09</v>
      </c>
      <c r="Y823" s="91">
        <f t="shared" si="181"/>
        <v>-607.39000000000033</v>
      </c>
    </row>
    <row r="824" spans="1:25" s="50" customFormat="1" x14ac:dyDescent="0.25">
      <c r="A824" s="52" t="s">
        <v>2796</v>
      </c>
      <c r="B824" s="44" t="s">
        <v>962</v>
      </c>
      <c r="C824" s="62"/>
      <c r="D824" s="62"/>
      <c r="E824" s="87" t="s">
        <v>557</v>
      </c>
      <c r="F824" s="62"/>
      <c r="G824" s="60"/>
      <c r="H824" s="60"/>
      <c r="I824" s="66"/>
      <c r="J824" s="60"/>
      <c r="K824" s="66"/>
      <c r="L824" s="60"/>
      <c r="M824" s="60"/>
      <c r="N824" s="60"/>
      <c r="O824" s="60"/>
      <c r="P824" s="61">
        <f>SUM(P825:P826)</f>
        <v>1679.24</v>
      </c>
      <c r="Q824" s="57">
        <f t="shared" si="180"/>
        <v>4.1993227272968132E-4</v>
      </c>
      <c r="S824" s="60"/>
      <c r="T824" s="60"/>
      <c r="U824" s="60"/>
      <c r="V824" s="60"/>
      <c r="W824" s="60"/>
      <c r="X824" s="61">
        <v>2034.74</v>
      </c>
      <c r="Y824" s="91">
        <f t="shared" si="181"/>
        <v>-355.5</v>
      </c>
    </row>
    <row r="825" spans="1:25" s="50" customFormat="1" x14ac:dyDescent="0.25">
      <c r="A825" s="52" t="s">
        <v>2797</v>
      </c>
      <c r="B825" s="3" t="s">
        <v>963</v>
      </c>
      <c r="C825" s="46">
        <v>85042</v>
      </c>
      <c r="D825" s="47" t="s">
        <v>1490</v>
      </c>
      <c r="E825" s="48" t="s">
        <v>297</v>
      </c>
      <c r="F825" s="46" t="s">
        <v>73</v>
      </c>
      <c r="G825" s="59">
        <v>3</v>
      </c>
      <c r="H825" s="59">
        <v>3</v>
      </c>
      <c r="I825" s="66">
        <v>6.22</v>
      </c>
      <c r="J825" s="59">
        <v>5.13</v>
      </c>
      <c r="K825" s="66">
        <v>150</v>
      </c>
      <c r="L825" s="59">
        <v>123.79</v>
      </c>
      <c r="M825" s="59">
        <f>L825+J825</f>
        <v>128.92000000000002</v>
      </c>
      <c r="N825" s="59">
        <f>TRUNC(J825*H825,2)</f>
        <v>15.39</v>
      </c>
      <c r="O825" s="59">
        <f>TRUNC(L825*H825,2)</f>
        <v>371.37</v>
      </c>
      <c r="P825" s="59">
        <f>TRUNC(((J825*H825)+(L825*H825)),2)</f>
        <v>386.76</v>
      </c>
      <c r="Q825" s="58">
        <f t="shared" si="180"/>
        <v>9.6718161668928534E-5</v>
      </c>
      <c r="S825" s="59">
        <v>6.22</v>
      </c>
      <c r="T825" s="59">
        <v>150</v>
      </c>
      <c r="U825" s="59">
        <v>156.22</v>
      </c>
      <c r="V825" s="59">
        <v>18.66</v>
      </c>
      <c r="W825" s="59">
        <v>450</v>
      </c>
      <c r="X825" s="59">
        <v>468.66</v>
      </c>
      <c r="Y825" s="91">
        <f t="shared" si="181"/>
        <v>-81.900000000000034</v>
      </c>
    </row>
    <row r="826" spans="1:25" s="50" customFormat="1" ht="24" x14ac:dyDescent="0.25">
      <c r="A826" s="52" t="s">
        <v>2798</v>
      </c>
      <c r="B826" s="3" t="s">
        <v>964</v>
      </c>
      <c r="C826" s="46" t="s">
        <v>965</v>
      </c>
      <c r="D826" s="46" t="s">
        <v>70</v>
      </c>
      <c r="E826" s="48" t="s">
        <v>1869</v>
      </c>
      <c r="F826" s="46" t="s">
        <v>133</v>
      </c>
      <c r="G826" s="59">
        <v>1</v>
      </c>
      <c r="H826" s="59">
        <v>1</v>
      </c>
      <c r="I826" s="66">
        <v>298.88</v>
      </c>
      <c r="J826" s="59">
        <v>246.66</v>
      </c>
      <c r="K826" s="66">
        <v>1267.2</v>
      </c>
      <c r="L826" s="59">
        <v>1045.82</v>
      </c>
      <c r="M826" s="59">
        <f>L826+J826</f>
        <v>1292.48</v>
      </c>
      <c r="N826" s="59">
        <f>TRUNC(J826*H826,2)</f>
        <v>246.66</v>
      </c>
      <c r="O826" s="59">
        <f>TRUNC(L826*H826,2)</f>
        <v>1045.82</v>
      </c>
      <c r="P826" s="59">
        <f>TRUNC(((J826*H826)+(L826*H826)),2)</f>
        <v>1292.48</v>
      </c>
      <c r="Q826" s="58">
        <f t="shared" si="180"/>
        <v>3.2321411106075282E-4</v>
      </c>
      <c r="S826" s="59">
        <v>298.88</v>
      </c>
      <c r="T826" s="59">
        <v>1267.2</v>
      </c>
      <c r="U826" s="59">
        <v>1566.08</v>
      </c>
      <c r="V826" s="59">
        <v>298.88</v>
      </c>
      <c r="W826" s="59">
        <v>1267.2</v>
      </c>
      <c r="X826" s="59">
        <v>1566.08</v>
      </c>
      <c r="Y826" s="91">
        <f t="shared" si="181"/>
        <v>-273.59999999999991</v>
      </c>
    </row>
    <row r="827" spans="1:25" s="50" customFormat="1" x14ac:dyDescent="0.25">
      <c r="A827" s="52" t="s">
        <v>2799</v>
      </c>
      <c r="B827" s="44" t="s">
        <v>966</v>
      </c>
      <c r="C827" s="62"/>
      <c r="D827" s="62"/>
      <c r="E827" s="87" t="s">
        <v>657</v>
      </c>
      <c r="F827" s="62"/>
      <c r="G827" s="60"/>
      <c r="H827" s="60"/>
      <c r="I827" s="66"/>
      <c r="J827" s="60"/>
      <c r="K827" s="66"/>
      <c r="L827" s="60"/>
      <c r="M827" s="60"/>
      <c r="N827" s="60"/>
      <c r="O827" s="60"/>
      <c r="P827" s="61">
        <f>SUM(P828:P834)</f>
        <v>1189.46</v>
      </c>
      <c r="Q827" s="57">
        <f t="shared" si="180"/>
        <v>2.9745160972883373E-4</v>
      </c>
      <c r="S827" s="60"/>
      <c r="T827" s="60"/>
      <c r="U827" s="60"/>
      <c r="V827" s="60"/>
      <c r="W827" s="60"/>
      <c r="X827" s="61">
        <v>1441.35</v>
      </c>
      <c r="Y827" s="91">
        <f t="shared" si="181"/>
        <v>-251.88999999999987</v>
      </c>
    </row>
    <row r="828" spans="1:25" s="50" customFormat="1" x14ac:dyDescent="0.25">
      <c r="A828" s="52" t="s">
        <v>2800</v>
      </c>
      <c r="B828" s="3" t="s">
        <v>967</v>
      </c>
      <c r="C828" s="46">
        <v>85035</v>
      </c>
      <c r="D828" s="47" t="s">
        <v>1490</v>
      </c>
      <c r="E828" s="48" t="s">
        <v>968</v>
      </c>
      <c r="F828" s="46" t="s">
        <v>106</v>
      </c>
      <c r="G828" s="59">
        <v>1</v>
      </c>
      <c r="H828" s="59">
        <v>1</v>
      </c>
      <c r="I828" s="66">
        <v>5.59</v>
      </c>
      <c r="J828" s="59">
        <v>4.6100000000000003</v>
      </c>
      <c r="K828" s="66">
        <v>129.94999999999999</v>
      </c>
      <c r="L828" s="59">
        <v>107.24</v>
      </c>
      <c r="M828" s="59">
        <f t="shared" ref="M828:M834" si="190">L828+J828</f>
        <v>111.85</v>
      </c>
      <c r="N828" s="59">
        <f t="shared" ref="N828:N834" si="191">TRUNC(J828*H828,2)</f>
        <v>4.6100000000000003</v>
      </c>
      <c r="O828" s="59">
        <f t="shared" ref="O828:O834" si="192">TRUNC(L828*H828,2)</f>
        <v>107.24</v>
      </c>
      <c r="P828" s="59">
        <f t="shared" ref="P828:P834" si="193">TRUNC(((J828*H828)+(L828*H828)),2)</f>
        <v>111.85</v>
      </c>
      <c r="Q828" s="58">
        <f t="shared" si="180"/>
        <v>2.7970644282422319E-5</v>
      </c>
      <c r="S828" s="59">
        <v>5.59</v>
      </c>
      <c r="T828" s="59">
        <v>129.94999999999999</v>
      </c>
      <c r="U828" s="59">
        <v>135.54</v>
      </c>
      <c r="V828" s="59">
        <v>5.59</v>
      </c>
      <c r="W828" s="59">
        <v>129.94999999999999</v>
      </c>
      <c r="X828" s="59">
        <v>135.54</v>
      </c>
      <c r="Y828" s="91">
        <f t="shared" si="181"/>
        <v>-23.689999999999998</v>
      </c>
    </row>
    <row r="829" spans="1:25" s="50" customFormat="1" x14ac:dyDescent="0.25">
      <c r="A829" s="52" t="s">
        <v>2801</v>
      </c>
      <c r="B829" s="3" t="s">
        <v>969</v>
      </c>
      <c r="C829" s="46">
        <v>85027</v>
      </c>
      <c r="D829" s="47" t="s">
        <v>1490</v>
      </c>
      <c r="E829" s="48" t="s">
        <v>945</v>
      </c>
      <c r="F829" s="46" t="s">
        <v>106</v>
      </c>
      <c r="G829" s="59">
        <v>1</v>
      </c>
      <c r="H829" s="59">
        <v>1</v>
      </c>
      <c r="I829" s="66">
        <v>5.59</v>
      </c>
      <c r="J829" s="59">
        <v>4.6100000000000003</v>
      </c>
      <c r="K829" s="66">
        <v>49.94</v>
      </c>
      <c r="L829" s="59">
        <v>41.21</v>
      </c>
      <c r="M829" s="59">
        <f t="shared" si="190"/>
        <v>45.82</v>
      </c>
      <c r="N829" s="59">
        <f t="shared" si="191"/>
        <v>4.6100000000000003</v>
      </c>
      <c r="O829" s="59">
        <f t="shared" si="192"/>
        <v>41.21</v>
      </c>
      <c r="P829" s="59">
        <f t="shared" si="193"/>
        <v>45.82</v>
      </c>
      <c r="Q829" s="58">
        <f t="shared" si="180"/>
        <v>1.145833635244158E-5</v>
      </c>
      <c r="S829" s="59">
        <v>5.59</v>
      </c>
      <c r="T829" s="59">
        <v>49.94</v>
      </c>
      <c r="U829" s="59">
        <v>55.53</v>
      </c>
      <c r="V829" s="59">
        <v>5.59</v>
      </c>
      <c r="W829" s="59">
        <v>49.94</v>
      </c>
      <c r="X829" s="59">
        <v>55.53</v>
      </c>
      <c r="Y829" s="91">
        <f t="shared" si="181"/>
        <v>-9.7100000000000009</v>
      </c>
    </row>
    <row r="830" spans="1:25" s="50" customFormat="1" x14ac:dyDescent="0.25">
      <c r="A830" s="52" t="s">
        <v>2802</v>
      </c>
      <c r="B830" s="3" t="s">
        <v>970</v>
      </c>
      <c r="C830" s="46">
        <v>85015</v>
      </c>
      <c r="D830" s="47" t="s">
        <v>1490</v>
      </c>
      <c r="E830" s="48" t="s">
        <v>971</v>
      </c>
      <c r="F830" s="46" t="s">
        <v>106</v>
      </c>
      <c r="G830" s="59">
        <v>1</v>
      </c>
      <c r="H830" s="59">
        <v>1</v>
      </c>
      <c r="I830" s="66">
        <v>108.69</v>
      </c>
      <c r="J830" s="59">
        <v>89.7</v>
      </c>
      <c r="K830" s="66">
        <v>360.47</v>
      </c>
      <c r="L830" s="59">
        <v>297.49</v>
      </c>
      <c r="M830" s="59">
        <f t="shared" si="190"/>
        <v>387.19</v>
      </c>
      <c r="N830" s="59">
        <f t="shared" si="191"/>
        <v>89.7</v>
      </c>
      <c r="O830" s="59">
        <f t="shared" si="192"/>
        <v>297.49</v>
      </c>
      <c r="P830" s="59">
        <f t="shared" si="193"/>
        <v>387.19</v>
      </c>
      <c r="Q830" s="58">
        <f t="shared" si="180"/>
        <v>9.6825692979088943E-5</v>
      </c>
      <c r="S830" s="59">
        <v>108.69</v>
      </c>
      <c r="T830" s="59">
        <v>360.47</v>
      </c>
      <c r="U830" s="59">
        <v>469.16</v>
      </c>
      <c r="V830" s="59">
        <v>108.69</v>
      </c>
      <c r="W830" s="59">
        <v>360.47</v>
      </c>
      <c r="X830" s="59">
        <v>469.16</v>
      </c>
      <c r="Y830" s="91">
        <f t="shared" si="181"/>
        <v>-81.970000000000027</v>
      </c>
    </row>
    <row r="831" spans="1:25" s="50" customFormat="1" x14ac:dyDescent="0.25">
      <c r="A831" s="52" t="s">
        <v>2803</v>
      </c>
      <c r="B831" s="3" t="s">
        <v>972</v>
      </c>
      <c r="C831" s="46">
        <v>85047</v>
      </c>
      <c r="D831" s="47" t="s">
        <v>1490</v>
      </c>
      <c r="E831" s="48" t="s">
        <v>973</v>
      </c>
      <c r="F831" s="46" t="s">
        <v>106</v>
      </c>
      <c r="G831" s="59">
        <v>2</v>
      </c>
      <c r="H831" s="59">
        <v>2</v>
      </c>
      <c r="I831" s="66">
        <v>14.94</v>
      </c>
      <c r="J831" s="59">
        <v>12.32</v>
      </c>
      <c r="K831" s="66">
        <v>41.71</v>
      </c>
      <c r="L831" s="59">
        <v>34.42</v>
      </c>
      <c r="M831" s="59">
        <f t="shared" si="190"/>
        <v>46.74</v>
      </c>
      <c r="N831" s="59">
        <f t="shared" si="191"/>
        <v>24.64</v>
      </c>
      <c r="O831" s="59">
        <f t="shared" si="192"/>
        <v>68.84</v>
      </c>
      <c r="P831" s="59">
        <f t="shared" si="193"/>
        <v>93.48</v>
      </c>
      <c r="Q831" s="58">
        <f t="shared" si="180"/>
        <v>2.3376806683243974E-5</v>
      </c>
      <c r="S831" s="59">
        <v>14.94</v>
      </c>
      <c r="T831" s="59">
        <v>41.71</v>
      </c>
      <c r="U831" s="59">
        <v>56.65</v>
      </c>
      <c r="V831" s="59">
        <v>29.88</v>
      </c>
      <c r="W831" s="59">
        <v>83.42</v>
      </c>
      <c r="X831" s="59">
        <v>113.3</v>
      </c>
      <c r="Y831" s="91">
        <f t="shared" si="181"/>
        <v>-19.819999999999993</v>
      </c>
    </row>
    <row r="832" spans="1:25" s="50" customFormat="1" x14ac:dyDescent="0.25">
      <c r="A832" s="52" t="s">
        <v>2804</v>
      </c>
      <c r="B832" s="3" t="s">
        <v>974</v>
      </c>
      <c r="C832" s="46">
        <v>71706</v>
      </c>
      <c r="D832" s="47" t="s">
        <v>1490</v>
      </c>
      <c r="E832" s="48" t="s">
        <v>975</v>
      </c>
      <c r="F832" s="46" t="s">
        <v>106</v>
      </c>
      <c r="G832" s="59">
        <v>1</v>
      </c>
      <c r="H832" s="59">
        <v>1</v>
      </c>
      <c r="I832" s="66">
        <v>9.33</v>
      </c>
      <c r="J832" s="59">
        <v>7.7</v>
      </c>
      <c r="K832" s="66">
        <v>15.92</v>
      </c>
      <c r="L832" s="59">
        <v>13.13</v>
      </c>
      <c r="M832" s="59">
        <f t="shared" si="190"/>
        <v>20.830000000000002</v>
      </c>
      <c r="N832" s="59">
        <f t="shared" si="191"/>
        <v>7.7</v>
      </c>
      <c r="O832" s="59">
        <f t="shared" si="192"/>
        <v>13.13</v>
      </c>
      <c r="P832" s="59">
        <f t="shared" si="193"/>
        <v>20.83</v>
      </c>
      <c r="Q832" s="58">
        <f t="shared" si="180"/>
        <v>5.209016722421608E-6</v>
      </c>
      <c r="S832" s="59">
        <v>9.33</v>
      </c>
      <c r="T832" s="59">
        <v>15.92</v>
      </c>
      <c r="U832" s="59">
        <v>25.25</v>
      </c>
      <c r="V832" s="59">
        <v>9.33</v>
      </c>
      <c r="W832" s="59">
        <v>15.92</v>
      </c>
      <c r="X832" s="59">
        <v>25.25</v>
      </c>
      <c r="Y832" s="91">
        <f t="shared" si="181"/>
        <v>-4.4200000000000017</v>
      </c>
    </row>
    <row r="833" spans="1:25" s="50" customFormat="1" x14ac:dyDescent="0.25">
      <c r="A833" s="52" t="s">
        <v>2805</v>
      </c>
      <c r="B833" s="3" t="s">
        <v>976</v>
      </c>
      <c r="C833" s="46">
        <v>85031</v>
      </c>
      <c r="D833" s="47" t="s">
        <v>1490</v>
      </c>
      <c r="E833" s="48" t="s">
        <v>947</v>
      </c>
      <c r="F833" s="46" t="s">
        <v>106</v>
      </c>
      <c r="G833" s="59">
        <v>1</v>
      </c>
      <c r="H833" s="59">
        <v>1</v>
      </c>
      <c r="I833" s="66">
        <v>18.68</v>
      </c>
      <c r="J833" s="59">
        <v>15.41</v>
      </c>
      <c r="K833" s="66">
        <v>309.85000000000002</v>
      </c>
      <c r="L833" s="59">
        <v>255.71</v>
      </c>
      <c r="M833" s="59">
        <f t="shared" si="190"/>
        <v>271.12</v>
      </c>
      <c r="N833" s="59">
        <f t="shared" si="191"/>
        <v>15.41</v>
      </c>
      <c r="O833" s="59">
        <f t="shared" si="192"/>
        <v>255.71</v>
      </c>
      <c r="P833" s="59">
        <f t="shared" si="193"/>
        <v>271.12</v>
      </c>
      <c r="Q833" s="58">
        <f t="shared" si="180"/>
        <v>6.7799741420208667E-5</v>
      </c>
      <c r="S833" s="59">
        <v>18.68</v>
      </c>
      <c r="T833" s="59">
        <v>309.85000000000002</v>
      </c>
      <c r="U833" s="59">
        <v>328.53</v>
      </c>
      <c r="V833" s="59">
        <v>18.68</v>
      </c>
      <c r="W833" s="59">
        <v>309.85000000000002</v>
      </c>
      <c r="X833" s="59">
        <v>328.53</v>
      </c>
      <c r="Y833" s="91">
        <f t="shared" si="181"/>
        <v>-57.409999999999968</v>
      </c>
    </row>
    <row r="834" spans="1:25" s="50" customFormat="1" ht="24" x14ac:dyDescent="0.25">
      <c r="A834" s="52" t="s">
        <v>2806</v>
      </c>
      <c r="B834" s="3" t="s">
        <v>977</v>
      </c>
      <c r="C834" s="46" t="s">
        <v>978</v>
      </c>
      <c r="D834" s="46" t="s">
        <v>70</v>
      </c>
      <c r="E834" s="48" t="s">
        <v>1870</v>
      </c>
      <c r="F834" s="46" t="s">
        <v>133</v>
      </c>
      <c r="G834" s="59">
        <v>1</v>
      </c>
      <c r="H834" s="59">
        <v>1</v>
      </c>
      <c r="I834" s="66">
        <v>28.93</v>
      </c>
      <c r="J834" s="59">
        <v>23.87</v>
      </c>
      <c r="K834" s="66">
        <v>285.11</v>
      </c>
      <c r="L834" s="59">
        <v>235.3</v>
      </c>
      <c r="M834" s="59">
        <f t="shared" si="190"/>
        <v>259.17</v>
      </c>
      <c r="N834" s="59">
        <f t="shared" si="191"/>
        <v>23.87</v>
      </c>
      <c r="O834" s="59">
        <f t="shared" si="192"/>
        <v>235.3</v>
      </c>
      <c r="P834" s="59">
        <f t="shared" si="193"/>
        <v>259.17</v>
      </c>
      <c r="Q834" s="58">
        <f t="shared" si="180"/>
        <v>6.4811371289006647E-5</v>
      </c>
      <c r="S834" s="59">
        <v>28.93</v>
      </c>
      <c r="T834" s="59">
        <v>285.11</v>
      </c>
      <c r="U834" s="59">
        <v>314.04000000000002</v>
      </c>
      <c r="V834" s="59">
        <v>28.93</v>
      </c>
      <c r="W834" s="59">
        <v>285.11</v>
      </c>
      <c r="X834" s="59">
        <v>314.04000000000002</v>
      </c>
      <c r="Y834" s="91">
        <f t="shared" si="181"/>
        <v>-54.870000000000005</v>
      </c>
    </row>
    <row r="835" spans="1:25" s="50" customFormat="1" x14ac:dyDescent="0.25">
      <c r="A835" s="52" t="s">
        <v>2807</v>
      </c>
      <c r="B835" s="44" t="s">
        <v>3026</v>
      </c>
      <c r="C835" s="62"/>
      <c r="D835" s="62"/>
      <c r="E835" s="87" t="s">
        <v>979</v>
      </c>
      <c r="F835" s="62"/>
      <c r="G835" s="60"/>
      <c r="H835" s="60"/>
      <c r="I835" s="66"/>
      <c r="J835" s="60"/>
      <c r="K835" s="66"/>
      <c r="L835" s="60"/>
      <c r="M835" s="60"/>
      <c r="N835" s="60"/>
      <c r="O835" s="60"/>
      <c r="P835" s="61">
        <f>P836</f>
        <v>32913.749999999993</v>
      </c>
      <c r="Q835" s="57">
        <f t="shared" si="180"/>
        <v>8.2308340925398068E-3</v>
      </c>
      <c r="S835" s="60"/>
      <c r="T835" s="60"/>
      <c r="U835" s="60"/>
      <c r="V835" s="60"/>
      <c r="W835" s="60"/>
      <c r="X835" s="61">
        <v>39881.31</v>
      </c>
      <c r="Y835" s="91">
        <f t="shared" si="181"/>
        <v>-6967.5600000000049</v>
      </c>
    </row>
    <row r="836" spans="1:25" s="50" customFormat="1" x14ac:dyDescent="0.25">
      <c r="A836" s="52" t="s">
        <v>2808</v>
      </c>
      <c r="B836" s="44" t="s">
        <v>980</v>
      </c>
      <c r="C836" s="62"/>
      <c r="D836" s="62"/>
      <c r="E836" s="87" t="s">
        <v>30</v>
      </c>
      <c r="F836" s="62"/>
      <c r="G836" s="60"/>
      <c r="H836" s="60"/>
      <c r="I836" s="66"/>
      <c r="J836" s="60"/>
      <c r="K836" s="66"/>
      <c r="L836" s="60"/>
      <c r="M836" s="60"/>
      <c r="N836" s="60"/>
      <c r="O836" s="60"/>
      <c r="P836" s="61">
        <f>SUM(P837:P849)</f>
        <v>32913.749999999993</v>
      </c>
      <c r="Q836" s="57">
        <f t="shared" si="180"/>
        <v>8.2308340925398068E-3</v>
      </c>
      <c r="S836" s="60"/>
      <c r="T836" s="60"/>
      <c r="U836" s="60"/>
      <c r="V836" s="60"/>
      <c r="W836" s="60"/>
      <c r="X836" s="61">
        <v>39881.31</v>
      </c>
      <c r="Y836" s="91">
        <f t="shared" si="181"/>
        <v>-6967.5600000000049</v>
      </c>
    </row>
    <row r="837" spans="1:25" s="50" customFormat="1" x14ac:dyDescent="0.25">
      <c r="A837" s="52" t="s">
        <v>2809</v>
      </c>
      <c r="B837" s="3" t="s">
        <v>981</v>
      </c>
      <c r="C837" s="46">
        <v>80910</v>
      </c>
      <c r="D837" s="47" t="s">
        <v>1490</v>
      </c>
      <c r="E837" s="48" t="s">
        <v>729</v>
      </c>
      <c r="F837" s="46" t="s">
        <v>106</v>
      </c>
      <c r="G837" s="59">
        <v>5</v>
      </c>
      <c r="H837" s="59">
        <v>5</v>
      </c>
      <c r="I837" s="66">
        <v>42.95</v>
      </c>
      <c r="J837" s="59">
        <v>35.44</v>
      </c>
      <c r="K837" s="66">
        <v>299.64999999999998</v>
      </c>
      <c r="L837" s="59">
        <v>247.3</v>
      </c>
      <c r="M837" s="59">
        <f t="shared" ref="M837:M849" si="194">L837+J837</f>
        <v>282.74</v>
      </c>
      <c r="N837" s="59">
        <f t="shared" ref="N837:N849" si="195">TRUNC(J837*H837,2)</f>
        <v>177.2</v>
      </c>
      <c r="O837" s="59">
        <f t="shared" ref="O837:O849" si="196">TRUNC(L837*H837,2)</f>
        <v>1236.5</v>
      </c>
      <c r="P837" s="59">
        <f t="shared" ref="P837:P849" si="197">TRUNC(((J837*H837)+(L837*H837)),2)</f>
        <v>1413.7</v>
      </c>
      <c r="Q837" s="58">
        <f t="shared" si="180"/>
        <v>3.5352793761341472E-4</v>
      </c>
      <c r="S837" s="59">
        <v>42.95</v>
      </c>
      <c r="T837" s="59">
        <v>299.64999999999998</v>
      </c>
      <c r="U837" s="59">
        <v>342.6</v>
      </c>
      <c r="V837" s="59">
        <v>214.75</v>
      </c>
      <c r="W837" s="59">
        <v>1498.25</v>
      </c>
      <c r="X837" s="59">
        <v>1713</v>
      </c>
      <c r="Y837" s="91">
        <f t="shared" si="181"/>
        <v>-299.29999999999995</v>
      </c>
    </row>
    <row r="838" spans="1:25" s="50" customFormat="1" x14ac:dyDescent="0.25">
      <c r="A838" s="52" t="s">
        <v>2810</v>
      </c>
      <c r="B838" s="3" t="s">
        <v>982</v>
      </c>
      <c r="C838" s="46">
        <v>85047</v>
      </c>
      <c r="D838" s="47" t="s">
        <v>1490</v>
      </c>
      <c r="E838" s="48" t="s">
        <v>973</v>
      </c>
      <c r="F838" s="46" t="s">
        <v>106</v>
      </c>
      <c r="G838" s="59">
        <v>9</v>
      </c>
      <c r="H838" s="59">
        <v>9</v>
      </c>
      <c r="I838" s="66">
        <v>14.94</v>
      </c>
      <c r="J838" s="59">
        <v>12.32</v>
      </c>
      <c r="K838" s="66">
        <v>41.71</v>
      </c>
      <c r="L838" s="59">
        <v>34.42</v>
      </c>
      <c r="M838" s="59">
        <f t="shared" si="194"/>
        <v>46.74</v>
      </c>
      <c r="N838" s="59">
        <f t="shared" si="195"/>
        <v>110.88</v>
      </c>
      <c r="O838" s="59">
        <f t="shared" si="196"/>
        <v>309.77999999999997</v>
      </c>
      <c r="P838" s="59">
        <f t="shared" si="197"/>
        <v>420.66</v>
      </c>
      <c r="Q838" s="58">
        <f t="shared" ref="Q838:Q901" si="198">P838/$O$998</f>
        <v>1.0519563007459788E-4</v>
      </c>
      <c r="S838" s="59">
        <v>14.94</v>
      </c>
      <c r="T838" s="59">
        <v>41.71</v>
      </c>
      <c r="U838" s="59">
        <v>56.65</v>
      </c>
      <c r="V838" s="59">
        <v>134.46</v>
      </c>
      <c r="W838" s="59">
        <v>375.39</v>
      </c>
      <c r="X838" s="59">
        <v>509.85</v>
      </c>
      <c r="Y838" s="91">
        <f t="shared" si="181"/>
        <v>-89.19</v>
      </c>
    </row>
    <row r="839" spans="1:25" s="50" customFormat="1" x14ac:dyDescent="0.25">
      <c r="A839" s="52" t="s">
        <v>2811</v>
      </c>
      <c r="B839" s="3" t="s">
        <v>983</v>
      </c>
      <c r="C839" s="46" t="s">
        <v>984</v>
      </c>
      <c r="D839" s="46" t="s">
        <v>70</v>
      </c>
      <c r="E839" s="48" t="s">
        <v>985</v>
      </c>
      <c r="F839" s="46" t="s">
        <v>133</v>
      </c>
      <c r="G839" s="59">
        <v>1</v>
      </c>
      <c r="H839" s="59">
        <v>1</v>
      </c>
      <c r="I839" s="66">
        <v>298.88</v>
      </c>
      <c r="J839" s="59">
        <v>246.66</v>
      </c>
      <c r="K839" s="66">
        <v>2297.6999999999998</v>
      </c>
      <c r="L839" s="59">
        <v>1896.29</v>
      </c>
      <c r="M839" s="59">
        <f t="shared" si="194"/>
        <v>2142.9499999999998</v>
      </c>
      <c r="N839" s="59">
        <f t="shared" si="195"/>
        <v>246.66</v>
      </c>
      <c r="O839" s="59">
        <f t="shared" si="196"/>
        <v>1896.29</v>
      </c>
      <c r="P839" s="59">
        <f t="shared" si="197"/>
        <v>2142.9499999999998</v>
      </c>
      <c r="Q839" s="58">
        <f t="shared" si="198"/>
        <v>5.3589353746103625E-4</v>
      </c>
      <c r="S839" s="59">
        <v>298.88</v>
      </c>
      <c r="T839" s="59">
        <v>2297.6999999999998</v>
      </c>
      <c r="U839" s="59">
        <v>2596.58</v>
      </c>
      <c r="V839" s="59">
        <v>298.88</v>
      </c>
      <c r="W839" s="59">
        <v>2297.6999999999998</v>
      </c>
      <c r="X839" s="59">
        <v>2596.58</v>
      </c>
      <c r="Y839" s="91">
        <f t="shared" ref="Y839:Y902" si="199">P839-X839</f>
        <v>-453.63000000000011</v>
      </c>
    </row>
    <row r="840" spans="1:25" s="50" customFormat="1" x14ac:dyDescent="0.25">
      <c r="A840" s="52" t="s">
        <v>2812</v>
      </c>
      <c r="B840" s="3" t="s">
        <v>986</v>
      </c>
      <c r="C840" s="46">
        <v>85077</v>
      </c>
      <c r="D840" s="47" t="s">
        <v>1490</v>
      </c>
      <c r="E840" s="48" t="s">
        <v>987</v>
      </c>
      <c r="F840" s="46" t="s">
        <v>106</v>
      </c>
      <c r="G840" s="59">
        <v>2</v>
      </c>
      <c r="H840" s="59">
        <v>2</v>
      </c>
      <c r="I840" s="66">
        <v>42.95</v>
      </c>
      <c r="J840" s="59">
        <v>35.44</v>
      </c>
      <c r="K840" s="66">
        <v>441.47</v>
      </c>
      <c r="L840" s="59">
        <v>364.34</v>
      </c>
      <c r="M840" s="59">
        <f t="shared" si="194"/>
        <v>399.78</v>
      </c>
      <c r="N840" s="59">
        <f t="shared" si="195"/>
        <v>70.88</v>
      </c>
      <c r="O840" s="59">
        <f t="shared" si="196"/>
        <v>728.68</v>
      </c>
      <c r="P840" s="59">
        <f t="shared" si="197"/>
        <v>799.56</v>
      </c>
      <c r="Q840" s="58">
        <f t="shared" si="198"/>
        <v>1.9994821942291989E-4</v>
      </c>
      <c r="S840" s="59">
        <v>42.95</v>
      </c>
      <c r="T840" s="59">
        <v>441.47</v>
      </c>
      <c r="U840" s="59">
        <v>484.42</v>
      </c>
      <c r="V840" s="59">
        <v>85.9</v>
      </c>
      <c r="W840" s="59">
        <v>882.94</v>
      </c>
      <c r="X840" s="59">
        <v>968.84</v>
      </c>
      <c r="Y840" s="91">
        <f t="shared" si="199"/>
        <v>-169.28000000000009</v>
      </c>
    </row>
    <row r="841" spans="1:25" s="50" customFormat="1" x14ac:dyDescent="0.25">
      <c r="A841" s="52" t="s">
        <v>2813</v>
      </c>
      <c r="B841" s="3" t="s">
        <v>988</v>
      </c>
      <c r="C841" s="46" t="s">
        <v>989</v>
      </c>
      <c r="D841" s="46" t="s">
        <v>70</v>
      </c>
      <c r="E841" s="48" t="s">
        <v>990</v>
      </c>
      <c r="F841" s="46" t="s">
        <v>133</v>
      </c>
      <c r="G841" s="59">
        <v>1</v>
      </c>
      <c r="H841" s="59">
        <v>1</v>
      </c>
      <c r="I841" s="66">
        <v>347.26</v>
      </c>
      <c r="J841" s="59">
        <v>286.58999999999997</v>
      </c>
      <c r="K841" s="66">
        <v>10750.14</v>
      </c>
      <c r="L841" s="59">
        <v>8872.09</v>
      </c>
      <c r="M841" s="59">
        <f t="shared" si="194"/>
        <v>9158.68</v>
      </c>
      <c r="N841" s="59">
        <f t="shared" si="195"/>
        <v>286.58999999999997</v>
      </c>
      <c r="O841" s="59">
        <f t="shared" si="196"/>
        <v>8872.09</v>
      </c>
      <c r="P841" s="59">
        <f t="shared" si="197"/>
        <v>9158.68</v>
      </c>
      <c r="Q841" s="58">
        <f t="shared" si="198"/>
        <v>2.2903368831160989E-3</v>
      </c>
      <c r="S841" s="59">
        <v>347.26</v>
      </c>
      <c r="T841" s="59">
        <v>10750.14</v>
      </c>
      <c r="U841" s="59">
        <v>11097.4</v>
      </c>
      <c r="V841" s="59">
        <v>347.26</v>
      </c>
      <c r="W841" s="59">
        <v>10750.14</v>
      </c>
      <c r="X841" s="59">
        <v>11097.4</v>
      </c>
      <c r="Y841" s="91">
        <f t="shared" si="199"/>
        <v>-1938.7199999999993</v>
      </c>
    </row>
    <row r="842" spans="1:25" s="50" customFormat="1" x14ac:dyDescent="0.25">
      <c r="A842" s="52" t="s">
        <v>2814</v>
      </c>
      <c r="B842" s="3" t="s">
        <v>991</v>
      </c>
      <c r="C842" s="46" t="s">
        <v>992</v>
      </c>
      <c r="D842" s="46" t="s">
        <v>70</v>
      </c>
      <c r="E842" s="48" t="s">
        <v>993</v>
      </c>
      <c r="F842" s="46" t="s">
        <v>133</v>
      </c>
      <c r="G842" s="59">
        <v>1</v>
      </c>
      <c r="H842" s="59">
        <v>1</v>
      </c>
      <c r="I842" s="66">
        <v>343.48</v>
      </c>
      <c r="J842" s="59">
        <v>283.47000000000003</v>
      </c>
      <c r="K842" s="66">
        <v>13320.92</v>
      </c>
      <c r="L842" s="59">
        <v>10993.75</v>
      </c>
      <c r="M842" s="59">
        <f t="shared" si="194"/>
        <v>11277.22</v>
      </c>
      <c r="N842" s="59">
        <f t="shared" si="195"/>
        <v>283.47000000000003</v>
      </c>
      <c r="O842" s="59">
        <f t="shared" si="196"/>
        <v>10993.75</v>
      </c>
      <c r="P842" s="59">
        <f t="shared" si="197"/>
        <v>11277.22</v>
      </c>
      <c r="Q842" s="58">
        <f t="shared" si="198"/>
        <v>2.8201261431794245E-3</v>
      </c>
      <c r="S842" s="59">
        <v>343.48</v>
      </c>
      <c r="T842" s="59">
        <v>13320.92</v>
      </c>
      <c r="U842" s="59">
        <v>13664.4</v>
      </c>
      <c r="V842" s="59">
        <v>343.48</v>
      </c>
      <c r="W842" s="59">
        <v>13320.92</v>
      </c>
      <c r="X842" s="59">
        <v>13664.4</v>
      </c>
      <c r="Y842" s="91">
        <f t="shared" si="199"/>
        <v>-2387.1800000000003</v>
      </c>
    </row>
    <row r="843" spans="1:25" s="50" customFormat="1" ht="36" x14ac:dyDescent="0.25">
      <c r="A843" s="52" t="s">
        <v>2815</v>
      </c>
      <c r="B843" s="48" t="s">
        <v>1871</v>
      </c>
      <c r="C843" s="47" t="s">
        <v>1872</v>
      </c>
      <c r="D843" s="47" t="s">
        <v>103</v>
      </c>
      <c r="E843" s="48" t="s">
        <v>1873</v>
      </c>
      <c r="F843" s="47" t="s">
        <v>133</v>
      </c>
      <c r="G843" s="59">
        <v>5</v>
      </c>
      <c r="H843" s="59">
        <v>5</v>
      </c>
      <c r="I843" s="66">
        <v>27.41</v>
      </c>
      <c r="J843" s="59">
        <v>22.62</v>
      </c>
      <c r="K843" s="66">
        <v>192.29</v>
      </c>
      <c r="L843" s="59">
        <v>158.69</v>
      </c>
      <c r="M843" s="59">
        <f t="shared" si="194"/>
        <v>181.31</v>
      </c>
      <c r="N843" s="59">
        <f t="shared" si="195"/>
        <v>113.1</v>
      </c>
      <c r="O843" s="59">
        <f t="shared" si="196"/>
        <v>793.45</v>
      </c>
      <c r="P843" s="59">
        <f t="shared" si="197"/>
        <v>906.55</v>
      </c>
      <c r="Q843" s="58">
        <f t="shared" si="198"/>
        <v>2.2670350982771526E-4</v>
      </c>
      <c r="S843" s="59">
        <v>27.41</v>
      </c>
      <c r="T843" s="59">
        <v>192.29</v>
      </c>
      <c r="U843" s="59">
        <v>219.7</v>
      </c>
      <c r="V843" s="59">
        <v>137.05000000000001</v>
      </c>
      <c r="W843" s="59">
        <v>961.45</v>
      </c>
      <c r="X843" s="59">
        <v>1098.5</v>
      </c>
      <c r="Y843" s="91">
        <f t="shared" si="199"/>
        <v>-191.95000000000005</v>
      </c>
    </row>
    <row r="844" spans="1:25" s="50" customFormat="1" x14ac:dyDescent="0.25">
      <c r="A844" s="52" t="s">
        <v>2816</v>
      </c>
      <c r="B844" s="3" t="s">
        <v>994</v>
      </c>
      <c r="C844" s="46">
        <v>85037</v>
      </c>
      <c r="D844" s="47" t="s">
        <v>1490</v>
      </c>
      <c r="E844" s="48" t="s">
        <v>995</v>
      </c>
      <c r="F844" s="46" t="s">
        <v>106</v>
      </c>
      <c r="G844" s="59">
        <v>1</v>
      </c>
      <c r="H844" s="59">
        <v>1</v>
      </c>
      <c r="I844" s="66">
        <v>24.26</v>
      </c>
      <c r="J844" s="59">
        <v>20.02</v>
      </c>
      <c r="K844" s="66">
        <v>240.1</v>
      </c>
      <c r="L844" s="59">
        <v>198.15</v>
      </c>
      <c r="M844" s="59">
        <f t="shared" si="194"/>
        <v>218.17000000000002</v>
      </c>
      <c r="N844" s="59">
        <f t="shared" si="195"/>
        <v>20.02</v>
      </c>
      <c r="O844" s="59">
        <f t="shared" si="196"/>
        <v>198.15</v>
      </c>
      <c r="P844" s="59">
        <f t="shared" si="197"/>
        <v>218.17</v>
      </c>
      <c r="Q844" s="58">
        <f t="shared" si="198"/>
        <v>5.455838590161893E-5</v>
      </c>
      <c r="S844" s="59">
        <v>24.26</v>
      </c>
      <c r="T844" s="59">
        <v>240.1</v>
      </c>
      <c r="U844" s="59">
        <v>264.36</v>
      </c>
      <c r="V844" s="59">
        <v>24.26</v>
      </c>
      <c r="W844" s="59">
        <v>240.1</v>
      </c>
      <c r="X844" s="59">
        <v>264.36</v>
      </c>
      <c r="Y844" s="91">
        <f t="shared" si="199"/>
        <v>-46.190000000000026</v>
      </c>
    </row>
    <row r="845" spans="1:25" s="50" customFormat="1" x14ac:dyDescent="0.25">
      <c r="A845" s="52" t="s">
        <v>2817</v>
      </c>
      <c r="B845" s="3" t="s">
        <v>996</v>
      </c>
      <c r="C845" s="46">
        <v>85039</v>
      </c>
      <c r="D845" s="47" t="s">
        <v>1490</v>
      </c>
      <c r="E845" s="48" t="s">
        <v>997</v>
      </c>
      <c r="F845" s="46" t="s">
        <v>106</v>
      </c>
      <c r="G845" s="59">
        <v>1</v>
      </c>
      <c r="H845" s="59">
        <v>1</v>
      </c>
      <c r="I845" s="66">
        <v>24.26</v>
      </c>
      <c r="J845" s="59">
        <v>20.02</v>
      </c>
      <c r="K845" s="66">
        <v>93.58</v>
      </c>
      <c r="L845" s="59">
        <v>77.23</v>
      </c>
      <c r="M845" s="59">
        <f t="shared" si="194"/>
        <v>97.25</v>
      </c>
      <c r="N845" s="59">
        <f t="shared" si="195"/>
        <v>20.02</v>
      </c>
      <c r="O845" s="59">
        <f t="shared" si="196"/>
        <v>77.23</v>
      </c>
      <c r="P845" s="59">
        <f t="shared" si="197"/>
        <v>97.25</v>
      </c>
      <c r="Q845" s="58">
        <f t="shared" si="198"/>
        <v>2.431958119325499E-5</v>
      </c>
      <c r="S845" s="59">
        <v>24.26</v>
      </c>
      <c r="T845" s="59">
        <v>93.58</v>
      </c>
      <c r="U845" s="59">
        <v>117.84</v>
      </c>
      <c r="V845" s="59">
        <v>24.26</v>
      </c>
      <c r="W845" s="59">
        <v>93.58</v>
      </c>
      <c r="X845" s="59">
        <v>117.84</v>
      </c>
      <c r="Y845" s="91">
        <f t="shared" si="199"/>
        <v>-20.590000000000003</v>
      </c>
    </row>
    <row r="846" spans="1:25" s="50" customFormat="1" x14ac:dyDescent="0.25">
      <c r="A846" s="52" t="s">
        <v>2818</v>
      </c>
      <c r="B846" s="3" t="s">
        <v>998</v>
      </c>
      <c r="C846" s="46">
        <v>85041</v>
      </c>
      <c r="D846" s="47" t="s">
        <v>1490</v>
      </c>
      <c r="E846" s="48" t="s">
        <v>999</v>
      </c>
      <c r="F846" s="46" t="s">
        <v>106</v>
      </c>
      <c r="G846" s="59">
        <v>1</v>
      </c>
      <c r="H846" s="59">
        <v>1</v>
      </c>
      <c r="I846" s="66">
        <v>24.26</v>
      </c>
      <c r="J846" s="59">
        <v>20.02</v>
      </c>
      <c r="K846" s="66">
        <v>157.79</v>
      </c>
      <c r="L846" s="59">
        <v>130.22</v>
      </c>
      <c r="M846" s="59">
        <f t="shared" si="194"/>
        <v>150.24</v>
      </c>
      <c r="N846" s="59">
        <f t="shared" si="195"/>
        <v>20.02</v>
      </c>
      <c r="O846" s="59">
        <f t="shared" si="196"/>
        <v>130.22</v>
      </c>
      <c r="P846" s="59">
        <f t="shared" si="197"/>
        <v>150.24</v>
      </c>
      <c r="Q846" s="58">
        <f t="shared" si="198"/>
        <v>3.7570939624417791E-5</v>
      </c>
      <c r="S846" s="59">
        <v>24.26</v>
      </c>
      <c r="T846" s="59">
        <v>157.79</v>
      </c>
      <c r="U846" s="59">
        <v>182.05</v>
      </c>
      <c r="V846" s="59">
        <v>24.26</v>
      </c>
      <c r="W846" s="59">
        <v>157.79</v>
      </c>
      <c r="X846" s="59">
        <v>182.05</v>
      </c>
      <c r="Y846" s="91">
        <f t="shared" si="199"/>
        <v>-31.810000000000002</v>
      </c>
    </row>
    <row r="847" spans="1:25" s="50" customFormat="1" ht="24" x14ac:dyDescent="0.25">
      <c r="A847" s="52" t="s">
        <v>2819</v>
      </c>
      <c r="B847" s="3" t="s">
        <v>1000</v>
      </c>
      <c r="C847" s="47" t="s">
        <v>1874</v>
      </c>
      <c r="D847" s="46" t="s">
        <v>70</v>
      </c>
      <c r="E847" s="48" t="s">
        <v>1001</v>
      </c>
      <c r="F847" s="46" t="s">
        <v>133</v>
      </c>
      <c r="G847" s="59">
        <v>1</v>
      </c>
      <c r="H847" s="59">
        <v>1</v>
      </c>
      <c r="I847" s="66">
        <v>2.61</v>
      </c>
      <c r="J847" s="59">
        <v>2.15</v>
      </c>
      <c r="K847" s="66">
        <v>45.46</v>
      </c>
      <c r="L847" s="59">
        <v>37.51</v>
      </c>
      <c r="M847" s="59">
        <f t="shared" si="194"/>
        <v>39.659999999999997</v>
      </c>
      <c r="N847" s="59">
        <f t="shared" si="195"/>
        <v>2.15</v>
      </c>
      <c r="O847" s="59">
        <f t="shared" si="196"/>
        <v>37.51</v>
      </c>
      <c r="P847" s="59">
        <f t="shared" si="197"/>
        <v>39.659999999999997</v>
      </c>
      <c r="Q847" s="58">
        <f t="shared" si="198"/>
        <v>9.9178878161901583E-6</v>
      </c>
      <c r="S847" s="59">
        <v>2.61</v>
      </c>
      <c r="T847" s="59">
        <v>45.46</v>
      </c>
      <c r="U847" s="59">
        <v>48.07</v>
      </c>
      <c r="V847" s="59">
        <v>2.61</v>
      </c>
      <c r="W847" s="59">
        <v>45.46</v>
      </c>
      <c r="X847" s="59">
        <v>48.07</v>
      </c>
      <c r="Y847" s="91">
        <f t="shared" si="199"/>
        <v>-8.4100000000000037</v>
      </c>
    </row>
    <row r="848" spans="1:25" s="50" customFormat="1" ht="24" x14ac:dyDescent="0.25">
      <c r="A848" s="52" t="s">
        <v>2820</v>
      </c>
      <c r="B848" s="3" t="s">
        <v>1002</v>
      </c>
      <c r="C848" s="46" t="s">
        <v>960</v>
      </c>
      <c r="D848" s="46" t="s">
        <v>70</v>
      </c>
      <c r="E848" s="48" t="s">
        <v>1868</v>
      </c>
      <c r="F848" s="46" t="s">
        <v>133</v>
      </c>
      <c r="G848" s="59">
        <v>1</v>
      </c>
      <c r="H848" s="59">
        <v>1</v>
      </c>
      <c r="I848" s="66">
        <v>37.36</v>
      </c>
      <c r="J848" s="59">
        <v>30.83</v>
      </c>
      <c r="K848" s="66">
        <v>80.5</v>
      </c>
      <c r="L848" s="59">
        <v>66.430000000000007</v>
      </c>
      <c r="M848" s="59">
        <f t="shared" si="194"/>
        <v>97.26</v>
      </c>
      <c r="N848" s="59">
        <f t="shared" si="195"/>
        <v>30.83</v>
      </c>
      <c r="O848" s="59">
        <f t="shared" si="196"/>
        <v>66.430000000000007</v>
      </c>
      <c r="P848" s="59">
        <f t="shared" si="197"/>
        <v>97.26</v>
      </c>
      <c r="Q848" s="58">
        <f t="shared" si="198"/>
        <v>2.4322081921398256E-5</v>
      </c>
      <c r="S848" s="59">
        <v>37.36</v>
      </c>
      <c r="T848" s="59">
        <v>80.5</v>
      </c>
      <c r="U848" s="59">
        <v>117.86</v>
      </c>
      <c r="V848" s="59">
        <v>37.36</v>
      </c>
      <c r="W848" s="59">
        <v>80.5</v>
      </c>
      <c r="X848" s="59">
        <v>117.86</v>
      </c>
      <c r="Y848" s="91">
        <f t="shared" si="199"/>
        <v>-20.599999999999994</v>
      </c>
    </row>
    <row r="849" spans="1:25" s="50" customFormat="1" ht="24" x14ac:dyDescent="0.25">
      <c r="A849" s="52" t="s">
        <v>2821</v>
      </c>
      <c r="B849" s="3" t="s">
        <v>1003</v>
      </c>
      <c r="C849" s="46" t="s">
        <v>1004</v>
      </c>
      <c r="D849" s="46" t="s">
        <v>70</v>
      </c>
      <c r="E849" s="48" t="s">
        <v>1875</v>
      </c>
      <c r="F849" s="46" t="s">
        <v>133</v>
      </c>
      <c r="G849" s="59">
        <v>1</v>
      </c>
      <c r="H849" s="59">
        <v>1</v>
      </c>
      <c r="I849" s="66">
        <v>2790.74</v>
      </c>
      <c r="J849" s="59">
        <v>2303.19</v>
      </c>
      <c r="K849" s="66">
        <v>4711.82</v>
      </c>
      <c r="L849" s="59">
        <v>3888.66</v>
      </c>
      <c r="M849" s="59">
        <f t="shared" si="194"/>
        <v>6191.85</v>
      </c>
      <c r="N849" s="59">
        <f t="shared" si="195"/>
        <v>2303.19</v>
      </c>
      <c r="O849" s="59">
        <f t="shared" si="196"/>
        <v>3888.66</v>
      </c>
      <c r="P849" s="59">
        <f t="shared" si="197"/>
        <v>6191.85</v>
      </c>
      <c r="Q849" s="58">
        <f t="shared" si="198"/>
        <v>1.5484133553877214E-3</v>
      </c>
      <c r="S849" s="59">
        <v>2790.74</v>
      </c>
      <c r="T849" s="59">
        <v>4711.82</v>
      </c>
      <c r="U849" s="59">
        <v>7502.56</v>
      </c>
      <c r="V849" s="59">
        <v>2790.74</v>
      </c>
      <c r="W849" s="59">
        <v>4711.82</v>
      </c>
      <c r="X849" s="59">
        <v>7502.56</v>
      </c>
      <c r="Y849" s="91">
        <f t="shared" si="199"/>
        <v>-1310.71</v>
      </c>
    </row>
    <row r="850" spans="1:25" s="50" customFormat="1" x14ac:dyDescent="0.25">
      <c r="A850" s="52" t="s">
        <v>2822</v>
      </c>
      <c r="B850" s="44">
        <v>14</v>
      </c>
      <c r="C850" s="62"/>
      <c r="D850" s="62"/>
      <c r="E850" s="87" t="s">
        <v>33</v>
      </c>
      <c r="F850" s="62"/>
      <c r="G850" s="60"/>
      <c r="H850" s="60"/>
      <c r="I850" s="66"/>
      <c r="J850" s="60"/>
      <c r="K850" s="66"/>
      <c r="L850" s="60"/>
      <c r="M850" s="60"/>
      <c r="N850" s="60"/>
      <c r="O850" s="60"/>
      <c r="P850" s="61">
        <f>P851+P854</f>
        <v>13161.390000000001</v>
      </c>
      <c r="Q850" s="57">
        <f t="shared" si="198"/>
        <v>3.291305837749042E-3</v>
      </c>
      <c r="S850" s="60"/>
      <c r="T850" s="60"/>
      <c r="U850" s="60"/>
      <c r="V850" s="60"/>
      <c r="W850" s="60"/>
      <c r="X850" s="61">
        <v>15949.19</v>
      </c>
      <c r="Y850" s="91">
        <f t="shared" si="199"/>
        <v>-2787.7999999999993</v>
      </c>
    </row>
    <row r="851" spans="1:25" s="50" customFormat="1" x14ac:dyDescent="0.25">
      <c r="A851" s="52" t="s">
        <v>2823</v>
      </c>
      <c r="B851" s="44" t="s">
        <v>3027</v>
      </c>
      <c r="C851" s="62"/>
      <c r="D851" s="62"/>
      <c r="E851" s="87" t="s">
        <v>1005</v>
      </c>
      <c r="F851" s="62"/>
      <c r="G851" s="60"/>
      <c r="H851" s="60"/>
      <c r="I851" s="66"/>
      <c r="J851" s="60"/>
      <c r="K851" s="66"/>
      <c r="L851" s="60"/>
      <c r="M851" s="60"/>
      <c r="N851" s="60"/>
      <c r="O851" s="60"/>
      <c r="P851" s="61">
        <f>SUM(P852:P853)</f>
        <v>130.42000000000002</v>
      </c>
      <c r="Q851" s="57">
        <f t="shared" si="198"/>
        <v>3.2614496444465977E-5</v>
      </c>
      <c r="S851" s="60"/>
      <c r="T851" s="60"/>
      <c r="U851" s="60"/>
      <c r="V851" s="60"/>
      <c r="W851" s="60"/>
      <c r="X851" s="61">
        <v>158.07</v>
      </c>
      <c r="Y851" s="91">
        <f t="shared" si="199"/>
        <v>-27.649999999999977</v>
      </c>
    </row>
    <row r="852" spans="1:25" s="50" customFormat="1" ht="24" x14ac:dyDescent="0.25">
      <c r="A852" s="52" t="s">
        <v>2824</v>
      </c>
      <c r="B852" s="3" t="s">
        <v>1006</v>
      </c>
      <c r="C852" s="46">
        <v>93358</v>
      </c>
      <c r="D852" s="46" t="s">
        <v>103</v>
      </c>
      <c r="E852" s="48" t="s">
        <v>1676</v>
      </c>
      <c r="F852" s="46" t="s">
        <v>7</v>
      </c>
      <c r="G852" s="59">
        <v>1.5</v>
      </c>
      <c r="H852" s="59">
        <v>1.5</v>
      </c>
      <c r="I852" s="66">
        <v>53.6</v>
      </c>
      <c r="J852" s="59">
        <v>44.23</v>
      </c>
      <c r="K852" s="66">
        <v>23.22</v>
      </c>
      <c r="L852" s="59">
        <v>19.16</v>
      </c>
      <c r="M852" s="59">
        <f>L852+J852</f>
        <v>63.39</v>
      </c>
      <c r="N852" s="59">
        <f>TRUNC(J852*H852,2)</f>
        <v>66.34</v>
      </c>
      <c r="O852" s="59">
        <f>TRUNC(L852*H852,2)</f>
        <v>28.74</v>
      </c>
      <c r="P852" s="59">
        <f>TRUNC(((J852*H852)+(L852*H852)),2)</f>
        <v>95.08</v>
      </c>
      <c r="Q852" s="58">
        <f t="shared" si="198"/>
        <v>2.3776923186166419E-5</v>
      </c>
      <c r="S852" s="59">
        <v>53.6</v>
      </c>
      <c r="T852" s="59">
        <v>23.22</v>
      </c>
      <c r="U852" s="59">
        <v>76.819999999999993</v>
      </c>
      <c r="V852" s="59">
        <v>80.400000000000006</v>
      </c>
      <c r="W852" s="59">
        <v>34.83</v>
      </c>
      <c r="X852" s="59">
        <v>115.23</v>
      </c>
      <c r="Y852" s="91">
        <f t="shared" si="199"/>
        <v>-20.150000000000006</v>
      </c>
    </row>
    <row r="853" spans="1:25" s="50" customFormat="1" ht="24" x14ac:dyDescent="0.25">
      <c r="A853" s="52" t="s">
        <v>2825</v>
      </c>
      <c r="B853" s="3" t="s">
        <v>1007</v>
      </c>
      <c r="C853" s="46">
        <v>93382</v>
      </c>
      <c r="D853" s="46" t="s">
        <v>103</v>
      </c>
      <c r="E853" s="48" t="s">
        <v>1876</v>
      </c>
      <c r="F853" s="46" t="s">
        <v>7</v>
      </c>
      <c r="G853" s="59">
        <v>1.5</v>
      </c>
      <c r="H853" s="59">
        <v>1.5</v>
      </c>
      <c r="I853" s="66">
        <v>18.29</v>
      </c>
      <c r="J853" s="59">
        <v>15.09</v>
      </c>
      <c r="K853" s="66">
        <v>10.27</v>
      </c>
      <c r="L853" s="59">
        <v>8.4700000000000006</v>
      </c>
      <c r="M853" s="59">
        <f>L853+J853</f>
        <v>23.560000000000002</v>
      </c>
      <c r="N853" s="59">
        <f>TRUNC(J853*H853,2)</f>
        <v>22.63</v>
      </c>
      <c r="O853" s="59">
        <f>TRUNC(L853*H853,2)</f>
        <v>12.7</v>
      </c>
      <c r="P853" s="59">
        <f>TRUNC(((J853*H853)+(L853*H853)),2)</f>
        <v>35.340000000000003</v>
      </c>
      <c r="Q853" s="58">
        <f t="shared" si="198"/>
        <v>8.8375732582995524E-6</v>
      </c>
      <c r="S853" s="59">
        <v>18.29</v>
      </c>
      <c r="T853" s="59">
        <v>10.27</v>
      </c>
      <c r="U853" s="59">
        <v>28.56</v>
      </c>
      <c r="V853" s="59">
        <v>27.43</v>
      </c>
      <c r="W853" s="59">
        <v>15.41</v>
      </c>
      <c r="X853" s="59">
        <v>42.84</v>
      </c>
      <c r="Y853" s="91">
        <f t="shared" si="199"/>
        <v>-7.5</v>
      </c>
    </row>
    <row r="854" spans="1:25" s="50" customFormat="1" x14ac:dyDescent="0.25">
      <c r="A854" s="52" t="s">
        <v>2826</v>
      </c>
      <c r="B854" s="44" t="s">
        <v>3028</v>
      </c>
      <c r="C854" s="62"/>
      <c r="D854" s="62"/>
      <c r="E854" s="87" t="s">
        <v>912</v>
      </c>
      <c r="F854" s="62"/>
      <c r="G854" s="60"/>
      <c r="H854" s="60"/>
      <c r="I854" s="66"/>
      <c r="J854" s="60"/>
      <c r="K854" s="66"/>
      <c r="L854" s="60"/>
      <c r="M854" s="60"/>
      <c r="N854" s="60"/>
      <c r="O854" s="60"/>
      <c r="P854" s="61">
        <f>SUM(P855:P881)</f>
        <v>13030.970000000001</v>
      </c>
      <c r="Q854" s="57">
        <f t="shared" si="198"/>
        <v>3.2586913413045759E-3</v>
      </c>
      <c r="S854" s="60"/>
      <c r="T854" s="60"/>
      <c r="U854" s="60"/>
      <c r="V854" s="60"/>
      <c r="W854" s="60"/>
      <c r="X854" s="61">
        <v>15791.12</v>
      </c>
      <c r="Y854" s="91">
        <f t="shared" si="199"/>
        <v>-2760.1499999999996</v>
      </c>
    </row>
    <row r="855" spans="1:25" s="50" customFormat="1" ht="24" x14ac:dyDescent="0.25">
      <c r="A855" s="52" t="s">
        <v>2827</v>
      </c>
      <c r="B855" s="3" t="s">
        <v>1008</v>
      </c>
      <c r="C855" s="46">
        <v>91009</v>
      </c>
      <c r="D855" s="47" t="s">
        <v>1490</v>
      </c>
      <c r="E855" s="48" t="s">
        <v>1877</v>
      </c>
      <c r="F855" s="46" t="s">
        <v>106</v>
      </c>
      <c r="G855" s="59">
        <v>1</v>
      </c>
      <c r="H855" s="59">
        <v>1</v>
      </c>
      <c r="I855" s="66">
        <v>3704.73</v>
      </c>
      <c r="J855" s="59">
        <v>3057.51</v>
      </c>
      <c r="K855" s="66">
        <v>7234.05</v>
      </c>
      <c r="L855" s="59">
        <v>5970.26</v>
      </c>
      <c r="M855" s="59">
        <f t="shared" ref="M855:M881" si="200">L855+J855</f>
        <v>9027.77</v>
      </c>
      <c r="N855" s="59">
        <f t="shared" ref="N855:N881" si="201">TRUNC(J855*H855,2)</f>
        <v>3057.51</v>
      </c>
      <c r="O855" s="59">
        <f t="shared" ref="O855:O881" si="202">TRUNC(L855*H855,2)</f>
        <v>5970.26</v>
      </c>
      <c r="P855" s="59">
        <f t="shared" ref="P855:P881" si="203">TRUNC(((J855*H855)+(L855*H855)),2)</f>
        <v>9027.77</v>
      </c>
      <c r="Q855" s="58">
        <f t="shared" si="198"/>
        <v>2.2575998509926131E-3</v>
      </c>
      <c r="S855" s="59">
        <v>3704.73</v>
      </c>
      <c r="T855" s="59">
        <v>7234.05</v>
      </c>
      <c r="U855" s="59">
        <v>10938.78</v>
      </c>
      <c r="V855" s="59">
        <v>3704.73</v>
      </c>
      <c r="W855" s="59">
        <v>7234.05</v>
      </c>
      <c r="X855" s="59">
        <v>10938.78</v>
      </c>
      <c r="Y855" s="91">
        <f t="shared" si="199"/>
        <v>-1911.0100000000002</v>
      </c>
    </row>
    <row r="856" spans="1:25" s="50" customFormat="1" ht="36" x14ac:dyDescent="0.25">
      <c r="A856" s="52" t="s">
        <v>2828</v>
      </c>
      <c r="B856" s="48" t="s">
        <v>1878</v>
      </c>
      <c r="C856" s="47" t="s">
        <v>1879</v>
      </c>
      <c r="D856" s="47" t="s">
        <v>103</v>
      </c>
      <c r="E856" s="48" t="s">
        <v>1880</v>
      </c>
      <c r="F856" s="47" t="s">
        <v>289</v>
      </c>
      <c r="G856" s="59">
        <v>20</v>
      </c>
      <c r="H856" s="59">
        <v>20</v>
      </c>
      <c r="I856" s="66">
        <v>6.43</v>
      </c>
      <c r="J856" s="59">
        <v>5.3</v>
      </c>
      <c r="K856" s="66">
        <v>23.09</v>
      </c>
      <c r="L856" s="59">
        <v>19.05</v>
      </c>
      <c r="M856" s="59">
        <f t="shared" si="200"/>
        <v>24.35</v>
      </c>
      <c r="N856" s="59">
        <f t="shared" si="201"/>
        <v>106</v>
      </c>
      <c r="O856" s="59">
        <f t="shared" si="202"/>
        <v>381</v>
      </c>
      <c r="P856" s="59">
        <f t="shared" si="203"/>
        <v>487</v>
      </c>
      <c r="Q856" s="58">
        <f t="shared" si="198"/>
        <v>1.2178546057701984E-4</v>
      </c>
      <c r="S856" s="59">
        <v>6.43</v>
      </c>
      <c r="T856" s="59">
        <v>23.09</v>
      </c>
      <c r="U856" s="59">
        <v>29.52</v>
      </c>
      <c r="V856" s="59">
        <v>128.6</v>
      </c>
      <c r="W856" s="59">
        <v>461.8</v>
      </c>
      <c r="X856" s="59">
        <v>590.4</v>
      </c>
      <c r="Y856" s="91">
        <f t="shared" si="199"/>
        <v>-103.39999999999998</v>
      </c>
    </row>
    <row r="857" spans="1:25" s="50" customFormat="1" ht="36" x14ac:dyDescent="0.25">
      <c r="A857" s="52" t="s">
        <v>2829</v>
      </c>
      <c r="B857" s="48" t="s">
        <v>1881</v>
      </c>
      <c r="C857" s="47" t="s">
        <v>1882</v>
      </c>
      <c r="D857" s="47" t="s">
        <v>103</v>
      </c>
      <c r="E857" s="48" t="s">
        <v>1883</v>
      </c>
      <c r="F857" s="47" t="s">
        <v>133</v>
      </c>
      <c r="G857" s="59">
        <v>7</v>
      </c>
      <c r="H857" s="59">
        <v>7</v>
      </c>
      <c r="I857" s="66">
        <v>9.64</v>
      </c>
      <c r="J857" s="59">
        <v>7.95</v>
      </c>
      <c r="K857" s="66">
        <v>10.52</v>
      </c>
      <c r="L857" s="59">
        <v>8.68</v>
      </c>
      <c r="M857" s="59">
        <f t="shared" si="200"/>
        <v>16.63</v>
      </c>
      <c r="N857" s="59">
        <f t="shared" si="201"/>
        <v>55.65</v>
      </c>
      <c r="O857" s="59">
        <f t="shared" si="202"/>
        <v>60.76</v>
      </c>
      <c r="P857" s="59">
        <f t="shared" si="203"/>
        <v>116.41</v>
      </c>
      <c r="Q857" s="58">
        <f t="shared" si="198"/>
        <v>2.9110976315751295E-5</v>
      </c>
      <c r="S857" s="59">
        <v>9.64</v>
      </c>
      <c r="T857" s="59">
        <v>10.52</v>
      </c>
      <c r="U857" s="59">
        <v>20.16</v>
      </c>
      <c r="V857" s="59">
        <v>67.48</v>
      </c>
      <c r="W857" s="59">
        <v>73.64</v>
      </c>
      <c r="X857" s="59">
        <v>141.12</v>
      </c>
      <c r="Y857" s="91">
        <f t="shared" si="199"/>
        <v>-24.710000000000008</v>
      </c>
    </row>
    <row r="858" spans="1:25" s="50" customFormat="1" ht="36" x14ac:dyDescent="0.25">
      <c r="A858" s="52" t="s">
        <v>2830</v>
      </c>
      <c r="B858" s="48" t="s">
        <v>1884</v>
      </c>
      <c r="C858" s="47" t="s">
        <v>1885</v>
      </c>
      <c r="D858" s="47" t="s">
        <v>103</v>
      </c>
      <c r="E858" s="48" t="s">
        <v>1886</v>
      </c>
      <c r="F858" s="47" t="s">
        <v>133</v>
      </c>
      <c r="G858" s="59">
        <v>2</v>
      </c>
      <c r="H858" s="59">
        <v>2</v>
      </c>
      <c r="I858" s="66">
        <v>12.88</v>
      </c>
      <c r="J858" s="59">
        <v>10.62</v>
      </c>
      <c r="K858" s="66">
        <v>14.26</v>
      </c>
      <c r="L858" s="59">
        <v>11.76</v>
      </c>
      <c r="M858" s="59">
        <f t="shared" si="200"/>
        <v>22.38</v>
      </c>
      <c r="N858" s="59">
        <f t="shared" si="201"/>
        <v>21.24</v>
      </c>
      <c r="O858" s="59">
        <f t="shared" si="202"/>
        <v>23.52</v>
      </c>
      <c r="P858" s="59">
        <f t="shared" si="203"/>
        <v>44.76</v>
      </c>
      <c r="Q858" s="58">
        <f t="shared" si="198"/>
        <v>1.1193259169255458E-5</v>
      </c>
      <c r="S858" s="59">
        <v>12.88</v>
      </c>
      <c r="T858" s="59">
        <v>14.26</v>
      </c>
      <c r="U858" s="59">
        <v>27.14</v>
      </c>
      <c r="V858" s="59">
        <v>25.76</v>
      </c>
      <c r="W858" s="59">
        <v>28.52</v>
      </c>
      <c r="X858" s="59">
        <v>54.28</v>
      </c>
      <c r="Y858" s="91">
        <f t="shared" si="199"/>
        <v>-9.5200000000000031</v>
      </c>
    </row>
    <row r="859" spans="1:25" s="50" customFormat="1" ht="36" x14ac:dyDescent="0.25">
      <c r="A859" s="52" t="s">
        <v>2831</v>
      </c>
      <c r="B859" s="48" t="s">
        <v>1887</v>
      </c>
      <c r="C859" s="47" t="s">
        <v>1888</v>
      </c>
      <c r="D859" s="47" t="s">
        <v>103</v>
      </c>
      <c r="E859" s="48" t="s">
        <v>1889</v>
      </c>
      <c r="F859" s="47" t="s">
        <v>133</v>
      </c>
      <c r="G859" s="59">
        <v>6</v>
      </c>
      <c r="H859" s="59">
        <v>6</v>
      </c>
      <c r="I859" s="66">
        <v>6.43</v>
      </c>
      <c r="J859" s="59">
        <v>5.3</v>
      </c>
      <c r="K859" s="66">
        <v>8.1999999999999993</v>
      </c>
      <c r="L859" s="59">
        <v>6.76</v>
      </c>
      <c r="M859" s="59">
        <f t="shared" si="200"/>
        <v>12.059999999999999</v>
      </c>
      <c r="N859" s="59">
        <f t="shared" si="201"/>
        <v>31.8</v>
      </c>
      <c r="O859" s="59">
        <f t="shared" si="202"/>
        <v>40.56</v>
      </c>
      <c r="P859" s="59">
        <f t="shared" si="203"/>
        <v>72.36</v>
      </c>
      <c r="Q859" s="58">
        <f t="shared" si="198"/>
        <v>1.8095268844667671E-5</v>
      </c>
      <c r="S859" s="59">
        <v>6.43</v>
      </c>
      <c r="T859" s="59">
        <v>8.1999999999999993</v>
      </c>
      <c r="U859" s="59">
        <v>14.63</v>
      </c>
      <c r="V859" s="59">
        <v>38.58</v>
      </c>
      <c r="W859" s="59">
        <v>49.2</v>
      </c>
      <c r="X859" s="59">
        <v>87.78</v>
      </c>
      <c r="Y859" s="91">
        <f t="shared" si="199"/>
        <v>-15.420000000000002</v>
      </c>
    </row>
    <row r="860" spans="1:25" s="50" customFormat="1" ht="36" x14ac:dyDescent="0.25">
      <c r="A860" s="52" t="s">
        <v>2832</v>
      </c>
      <c r="B860" s="48" t="s">
        <v>1890</v>
      </c>
      <c r="C860" s="47" t="s">
        <v>1891</v>
      </c>
      <c r="D860" s="46" t="s">
        <v>1490</v>
      </c>
      <c r="E860" s="48" t="s">
        <v>1892</v>
      </c>
      <c r="F860" s="47" t="s">
        <v>106</v>
      </c>
      <c r="G860" s="59">
        <v>4</v>
      </c>
      <c r="H860" s="59">
        <v>4</v>
      </c>
      <c r="I860" s="66">
        <v>10.45</v>
      </c>
      <c r="J860" s="59">
        <v>8.6199999999999992</v>
      </c>
      <c r="K860" s="66">
        <v>25.75</v>
      </c>
      <c r="L860" s="59">
        <v>21.25</v>
      </c>
      <c r="M860" s="59">
        <f t="shared" si="200"/>
        <v>29.869999999999997</v>
      </c>
      <c r="N860" s="59">
        <f t="shared" si="201"/>
        <v>34.479999999999997</v>
      </c>
      <c r="O860" s="59">
        <f t="shared" si="202"/>
        <v>85</v>
      </c>
      <c r="P860" s="59">
        <f t="shared" si="203"/>
        <v>119.48</v>
      </c>
      <c r="Q860" s="58">
        <f t="shared" si="198"/>
        <v>2.9878699855733741E-5</v>
      </c>
      <c r="S860" s="59">
        <v>10.45</v>
      </c>
      <c r="T860" s="59">
        <v>25.75</v>
      </c>
      <c r="U860" s="59">
        <v>36.200000000000003</v>
      </c>
      <c r="V860" s="59">
        <v>41.8</v>
      </c>
      <c r="W860" s="59">
        <v>103</v>
      </c>
      <c r="X860" s="59">
        <v>144.80000000000001</v>
      </c>
      <c r="Y860" s="91">
        <f t="shared" si="199"/>
        <v>-25.320000000000007</v>
      </c>
    </row>
    <row r="861" spans="1:25" s="50" customFormat="1" x14ac:dyDescent="0.25">
      <c r="A861" s="52" t="s">
        <v>2833</v>
      </c>
      <c r="B861" s="3" t="s">
        <v>1009</v>
      </c>
      <c r="C861" s="46">
        <v>70392</v>
      </c>
      <c r="D861" s="47" t="s">
        <v>1490</v>
      </c>
      <c r="E861" s="48" t="s">
        <v>1010</v>
      </c>
      <c r="F861" s="46" t="s">
        <v>106</v>
      </c>
      <c r="G861" s="59">
        <v>18</v>
      </c>
      <c r="H861" s="59">
        <v>18</v>
      </c>
      <c r="I861" s="66">
        <v>0.59</v>
      </c>
      <c r="J861" s="59">
        <v>0.48</v>
      </c>
      <c r="K861" s="66">
        <v>0.27</v>
      </c>
      <c r="L861" s="59">
        <v>0.22</v>
      </c>
      <c r="M861" s="59">
        <f t="shared" si="200"/>
        <v>0.7</v>
      </c>
      <c r="N861" s="59">
        <f t="shared" si="201"/>
        <v>8.64</v>
      </c>
      <c r="O861" s="59">
        <f t="shared" si="202"/>
        <v>3.96</v>
      </c>
      <c r="P861" s="59">
        <f t="shared" si="203"/>
        <v>12.6</v>
      </c>
      <c r="Q861" s="58">
        <f t="shared" si="198"/>
        <v>3.150917460514271E-6</v>
      </c>
      <c r="S861" s="59">
        <v>0.59</v>
      </c>
      <c r="T861" s="59">
        <v>0.27</v>
      </c>
      <c r="U861" s="59">
        <v>0.86</v>
      </c>
      <c r="V861" s="59">
        <v>10.62</v>
      </c>
      <c r="W861" s="59">
        <v>4.8600000000000003</v>
      </c>
      <c r="X861" s="59">
        <v>15.48</v>
      </c>
      <c r="Y861" s="91">
        <f t="shared" si="199"/>
        <v>-2.8800000000000008</v>
      </c>
    </row>
    <row r="862" spans="1:25" s="50" customFormat="1" x14ac:dyDescent="0.25">
      <c r="A862" s="52" t="s">
        <v>2834</v>
      </c>
      <c r="B862" s="3" t="s">
        <v>1011</v>
      </c>
      <c r="C862" s="46">
        <v>91029</v>
      </c>
      <c r="D862" s="47" t="s">
        <v>1490</v>
      </c>
      <c r="E862" s="48" t="s">
        <v>1012</v>
      </c>
      <c r="F862" s="46" t="s">
        <v>106</v>
      </c>
      <c r="G862" s="59">
        <v>2</v>
      </c>
      <c r="H862" s="59">
        <v>2</v>
      </c>
      <c r="I862" s="66">
        <v>5.96</v>
      </c>
      <c r="J862" s="59">
        <v>4.91</v>
      </c>
      <c r="K862" s="66">
        <v>24.37</v>
      </c>
      <c r="L862" s="59">
        <v>20.11</v>
      </c>
      <c r="M862" s="59">
        <f t="shared" si="200"/>
        <v>25.02</v>
      </c>
      <c r="N862" s="59">
        <f t="shared" si="201"/>
        <v>9.82</v>
      </c>
      <c r="O862" s="59">
        <f t="shared" si="202"/>
        <v>40.22</v>
      </c>
      <c r="P862" s="59">
        <f t="shared" si="203"/>
        <v>50.04</v>
      </c>
      <c r="Q862" s="58">
        <f t="shared" si="198"/>
        <v>1.2513643628899533E-5</v>
      </c>
      <c r="S862" s="59">
        <v>5.96</v>
      </c>
      <c r="T862" s="59">
        <v>24.37</v>
      </c>
      <c r="U862" s="59">
        <v>30.33</v>
      </c>
      <c r="V862" s="59">
        <v>11.92</v>
      </c>
      <c r="W862" s="59">
        <v>48.74</v>
      </c>
      <c r="X862" s="59">
        <v>60.66</v>
      </c>
      <c r="Y862" s="91">
        <f t="shared" si="199"/>
        <v>-10.619999999999997</v>
      </c>
    </row>
    <row r="863" spans="1:25" s="50" customFormat="1" ht="24" x14ac:dyDescent="0.25">
      <c r="A863" s="52" t="s">
        <v>2835</v>
      </c>
      <c r="B863" s="3" t="s">
        <v>1013</v>
      </c>
      <c r="C863" s="46">
        <v>95248</v>
      </c>
      <c r="D863" s="46" t="s">
        <v>103</v>
      </c>
      <c r="E863" s="48" t="s">
        <v>1893</v>
      </c>
      <c r="F863" s="46" t="s">
        <v>133</v>
      </c>
      <c r="G863" s="59">
        <v>2</v>
      </c>
      <c r="H863" s="59">
        <v>2</v>
      </c>
      <c r="I863" s="66">
        <v>2.67</v>
      </c>
      <c r="J863" s="59">
        <v>2.2000000000000002</v>
      </c>
      <c r="K863" s="66">
        <v>53</v>
      </c>
      <c r="L863" s="59">
        <v>43.74</v>
      </c>
      <c r="M863" s="59">
        <f t="shared" si="200"/>
        <v>45.940000000000005</v>
      </c>
      <c r="N863" s="59">
        <f t="shared" si="201"/>
        <v>4.4000000000000004</v>
      </c>
      <c r="O863" s="59">
        <f t="shared" si="202"/>
        <v>87.48</v>
      </c>
      <c r="P863" s="59">
        <f t="shared" si="203"/>
        <v>91.88</v>
      </c>
      <c r="Q863" s="58">
        <f t="shared" si="198"/>
        <v>2.2976690180321526E-5</v>
      </c>
      <c r="S863" s="59">
        <v>2.67</v>
      </c>
      <c r="T863" s="59">
        <v>53</v>
      </c>
      <c r="U863" s="59">
        <v>55.67</v>
      </c>
      <c r="V863" s="59">
        <v>5.34</v>
      </c>
      <c r="W863" s="59">
        <v>106</v>
      </c>
      <c r="X863" s="59">
        <v>111.34</v>
      </c>
      <c r="Y863" s="91">
        <f t="shared" si="199"/>
        <v>-19.460000000000008</v>
      </c>
    </row>
    <row r="864" spans="1:25" s="50" customFormat="1" x14ac:dyDescent="0.25">
      <c r="A864" s="52" t="s">
        <v>2836</v>
      </c>
      <c r="B864" s="3" t="s">
        <v>1014</v>
      </c>
      <c r="C864" s="46" t="s">
        <v>1015</v>
      </c>
      <c r="D864" s="46" t="s">
        <v>70</v>
      </c>
      <c r="E864" s="48" t="s">
        <v>1016</v>
      </c>
      <c r="F864" s="46" t="s">
        <v>133</v>
      </c>
      <c r="G864" s="59">
        <v>2</v>
      </c>
      <c r="H864" s="59">
        <v>2</v>
      </c>
      <c r="I864" s="66">
        <v>9.64</v>
      </c>
      <c r="J864" s="59">
        <v>7.95</v>
      </c>
      <c r="K864" s="66">
        <v>8.7799999999999994</v>
      </c>
      <c r="L864" s="59">
        <v>7.24</v>
      </c>
      <c r="M864" s="59">
        <f t="shared" si="200"/>
        <v>15.190000000000001</v>
      </c>
      <c r="N864" s="59">
        <f t="shared" si="201"/>
        <v>15.9</v>
      </c>
      <c r="O864" s="59">
        <f t="shared" si="202"/>
        <v>14.48</v>
      </c>
      <c r="P864" s="59">
        <f t="shared" si="203"/>
        <v>30.38</v>
      </c>
      <c r="Q864" s="58">
        <f t="shared" si="198"/>
        <v>7.5972120992399651E-6</v>
      </c>
      <c r="S864" s="59">
        <v>9.64</v>
      </c>
      <c r="T864" s="59">
        <v>8.7799999999999994</v>
      </c>
      <c r="U864" s="59">
        <v>18.420000000000002</v>
      </c>
      <c r="V864" s="59">
        <v>19.28</v>
      </c>
      <c r="W864" s="59">
        <v>17.559999999999999</v>
      </c>
      <c r="X864" s="59">
        <v>36.840000000000003</v>
      </c>
      <c r="Y864" s="91">
        <f t="shared" si="199"/>
        <v>-6.4600000000000044</v>
      </c>
    </row>
    <row r="865" spans="1:25" s="50" customFormat="1" x14ac:dyDescent="0.25">
      <c r="A865" s="52" t="s">
        <v>2837</v>
      </c>
      <c r="B865" s="3" t="s">
        <v>1017</v>
      </c>
      <c r="C865" s="46" t="s">
        <v>1018</v>
      </c>
      <c r="D865" s="46" t="s">
        <v>70</v>
      </c>
      <c r="E865" s="48" t="s">
        <v>1019</v>
      </c>
      <c r="F865" s="46" t="s">
        <v>133</v>
      </c>
      <c r="G865" s="59">
        <v>1</v>
      </c>
      <c r="H865" s="59">
        <v>1</v>
      </c>
      <c r="I865" s="66">
        <v>42.95</v>
      </c>
      <c r="J865" s="59">
        <v>35.44</v>
      </c>
      <c r="K865" s="66">
        <v>37.630000000000003</v>
      </c>
      <c r="L865" s="59">
        <v>31.05</v>
      </c>
      <c r="M865" s="59">
        <f t="shared" si="200"/>
        <v>66.489999999999995</v>
      </c>
      <c r="N865" s="59">
        <f t="shared" si="201"/>
        <v>35.44</v>
      </c>
      <c r="O865" s="59">
        <f t="shared" si="202"/>
        <v>31.05</v>
      </c>
      <c r="P865" s="59">
        <f t="shared" si="203"/>
        <v>66.489999999999995</v>
      </c>
      <c r="Q865" s="58">
        <f t="shared" si="198"/>
        <v>1.6627341424570943E-5</v>
      </c>
      <c r="S865" s="59">
        <v>42.95</v>
      </c>
      <c r="T865" s="59">
        <v>37.630000000000003</v>
      </c>
      <c r="U865" s="59">
        <v>80.58</v>
      </c>
      <c r="V865" s="59">
        <v>42.95</v>
      </c>
      <c r="W865" s="59">
        <v>37.630000000000003</v>
      </c>
      <c r="X865" s="59">
        <v>80.58</v>
      </c>
      <c r="Y865" s="91">
        <f t="shared" si="199"/>
        <v>-14.090000000000003</v>
      </c>
    </row>
    <row r="866" spans="1:25" s="50" customFormat="1" ht="24" x14ac:dyDescent="0.25">
      <c r="A866" s="52" t="s">
        <v>2838</v>
      </c>
      <c r="B866" s="3" t="s">
        <v>1020</v>
      </c>
      <c r="C866" s="46" t="s">
        <v>1021</v>
      </c>
      <c r="D866" s="46" t="s">
        <v>70</v>
      </c>
      <c r="E866" s="48" t="s">
        <v>1894</v>
      </c>
      <c r="F866" s="46" t="s">
        <v>133</v>
      </c>
      <c r="G866" s="59">
        <v>1</v>
      </c>
      <c r="H866" s="59">
        <v>1</v>
      </c>
      <c r="I866" s="66">
        <v>42.95</v>
      </c>
      <c r="J866" s="59">
        <v>35.44</v>
      </c>
      <c r="K866" s="66">
        <v>265.97000000000003</v>
      </c>
      <c r="L866" s="59">
        <v>219.5</v>
      </c>
      <c r="M866" s="59">
        <f t="shared" si="200"/>
        <v>254.94</v>
      </c>
      <c r="N866" s="59">
        <f t="shared" si="201"/>
        <v>35.44</v>
      </c>
      <c r="O866" s="59">
        <f t="shared" si="202"/>
        <v>219.5</v>
      </c>
      <c r="P866" s="59">
        <f t="shared" si="203"/>
        <v>254.94</v>
      </c>
      <c r="Q866" s="58">
        <f t="shared" si="198"/>
        <v>6.3753563284405418E-5</v>
      </c>
      <c r="S866" s="59">
        <v>42.95</v>
      </c>
      <c r="T866" s="59">
        <v>265.97000000000003</v>
      </c>
      <c r="U866" s="59">
        <v>308.92</v>
      </c>
      <c r="V866" s="59">
        <v>42.95</v>
      </c>
      <c r="W866" s="59">
        <v>265.97000000000003</v>
      </c>
      <c r="X866" s="59">
        <v>308.92</v>
      </c>
      <c r="Y866" s="91">
        <f t="shared" si="199"/>
        <v>-53.980000000000018</v>
      </c>
    </row>
    <row r="867" spans="1:25" s="50" customFormat="1" ht="24" x14ac:dyDescent="0.25">
      <c r="A867" s="52" t="s">
        <v>2839</v>
      </c>
      <c r="B867" s="3" t="s">
        <v>1022</v>
      </c>
      <c r="C867" s="46" t="s">
        <v>1023</v>
      </c>
      <c r="D867" s="46" t="s">
        <v>70</v>
      </c>
      <c r="E867" s="48" t="s">
        <v>1895</v>
      </c>
      <c r="F867" s="46" t="s">
        <v>3</v>
      </c>
      <c r="G867" s="59">
        <v>4</v>
      </c>
      <c r="H867" s="59">
        <v>4</v>
      </c>
      <c r="I867" s="66">
        <v>22.62</v>
      </c>
      <c r="J867" s="59">
        <v>18.66</v>
      </c>
      <c r="K867" s="66">
        <v>17.440000000000001</v>
      </c>
      <c r="L867" s="59">
        <v>14.39</v>
      </c>
      <c r="M867" s="59">
        <f t="shared" si="200"/>
        <v>33.049999999999997</v>
      </c>
      <c r="N867" s="59">
        <f t="shared" si="201"/>
        <v>74.64</v>
      </c>
      <c r="O867" s="59">
        <f t="shared" si="202"/>
        <v>57.56</v>
      </c>
      <c r="P867" s="59">
        <f t="shared" si="203"/>
        <v>132.19999999999999</v>
      </c>
      <c r="Q867" s="58">
        <f t="shared" si="198"/>
        <v>3.3059626053967189E-5</v>
      </c>
      <c r="S867" s="59">
        <v>22.62</v>
      </c>
      <c r="T867" s="59">
        <v>17.440000000000001</v>
      </c>
      <c r="U867" s="59">
        <v>40.06</v>
      </c>
      <c r="V867" s="59">
        <v>90.48</v>
      </c>
      <c r="W867" s="59">
        <v>69.760000000000005</v>
      </c>
      <c r="X867" s="59">
        <v>160.24</v>
      </c>
      <c r="Y867" s="91">
        <f t="shared" si="199"/>
        <v>-28.04000000000002</v>
      </c>
    </row>
    <row r="868" spans="1:25" s="50" customFormat="1" ht="24" x14ac:dyDescent="0.25">
      <c r="A868" s="52" t="s">
        <v>2840</v>
      </c>
      <c r="B868" s="3" t="s">
        <v>1024</v>
      </c>
      <c r="C868" s="46" t="s">
        <v>1025</v>
      </c>
      <c r="D868" s="46" t="s">
        <v>70</v>
      </c>
      <c r="E868" s="48" t="s">
        <v>1896</v>
      </c>
      <c r="F868" s="46" t="s">
        <v>3</v>
      </c>
      <c r="G868" s="59">
        <v>3</v>
      </c>
      <c r="H868" s="59">
        <v>3</v>
      </c>
      <c r="I868" s="66">
        <v>5.96</v>
      </c>
      <c r="J868" s="59">
        <v>4.91</v>
      </c>
      <c r="K868" s="66">
        <v>6.8</v>
      </c>
      <c r="L868" s="59">
        <v>5.61</v>
      </c>
      <c r="M868" s="59">
        <f t="shared" si="200"/>
        <v>10.52</v>
      </c>
      <c r="N868" s="59">
        <f t="shared" si="201"/>
        <v>14.73</v>
      </c>
      <c r="O868" s="59">
        <f t="shared" si="202"/>
        <v>16.829999999999998</v>
      </c>
      <c r="P868" s="59">
        <f t="shared" si="203"/>
        <v>31.56</v>
      </c>
      <c r="Q868" s="58">
        <f t="shared" si="198"/>
        <v>7.8922980201452694E-6</v>
      </c>
      <c r="S868" s="59">
        <v>5.96</v>
      </c>
      <c r="T868" s="59">
        <v>6.8</v>
      </c>
      <c r="U868" s="59">
        <v>12.76</v>
      </c>
      <c r="V868" s="59">
        <v>17.88</v>
      </c>
      <c r="W868" s="59">
        <v>20.399999999999999</v>
      </c>
      <c r="X868" s="59">
        <v>38.28</v>
      </c>
      <c r="Y868" s="91">
        <f t="shared" si="199"/>
        <v>-6.7200000000000024</v>
      </c>
    </row>
    <row r="869" spans="1:25" s="50" customFormat="1" ht="36" x14ac:dyDescent="0.25">
      <c r="A869" s="52" t="s">
        <v>2841</v>
      </c>
      <c r="B869" s="48" t="s">
        <v>1897</v>
      </c>
      <c r="C869" s="47" t="s">
        <v>1898</v>
      </c>
      <c r="D869" s="47" t="s">
        <v>103</v>
      </c>
      <c r="E869" s="48" t="s">
        <v>1899</v>
      </c>
      <c r="F869" s="47" t="s">
        <v>133</v>
      </c>
      <c r="G869" s="59">
        <v>3</v>
      </c>
      <c r="H869" s="59">
        <v>3</v>
      </c>
      <c r="I869" s="66">
        <v>11.05</v>
      </c>
      <c r="J869" s="59">
        <v>9.11</v>
      </c>
      <c r="K869" s="66">
        <v>38.5</v>
      </c>
      <c r="L869" s="59">
        <v>31.77</v>
      </c>
      <c r="M869" s="59">
        <f t="shared" si="200"/>
        <v>40.879999999999995</v>
      </c>
      <c r="N869" s="59">
        <f t="shared" si="201"/>
        <v>27.33</v>
      </c>
      <c r="O869" s="59">
        <f t="shared" si="202"/>
        <v>95.31</v>
      </c>
      <c r="P869" s="59">
        <f t="shared" si="203"/>
        <v>122.64</v>
      </c>
      <c r="Q869" s="58">
        <f t="shared" si="198"/>
        <v>3.066892994900557E-5</v>
      </c>
      <c r="S869" s="59">
        <v>11.05</v>
      </c>
      <c r="T869" s="59">
        <v>38.5</v>
      </c>
      <c r="U869" s="59">
        <v>49.55</v>
      </c>
      <c r="V869" s="59">
        <v>33.15</v>
      </c>
      <c r="W869" s="59">
        <v>115.5</v>
      </c>
      <c r="X869" s="59">
        <v>148.65</v>
      </c>
      <c r="Y869" s="91">
        <f t="shared" si="199"/>
        <v>-26.010000000000005</v>
      </c>
    </row>
    <row r="870" spans="1:25" s="50" customFormat="1" ht="36" x14ac:dyDescent="0.25">
      <c r="A870" s="52" t="s">
        <v>2842</v>
      </c>
      <c r="B870" s="48" t="s">
        <v>1900</v>
      </c>
      <c r="C870" s="47" t="s">
        <v>1901</v>
      </c>
      <c r="D870" s="47" t="s">
        <v>103</v>
      </c>
      <c r="E870" s="48" t="s">
        <v>1902</v>
      </c>
      <c r="F870" s="47" t="s">
        <v>133</v>
      </c>
      <c r="G870" s="59">
        <v>2</v>
      </c>
      <c r="H870" s="59">
        <v>2</v>
      </c>
      <c r="I870" s="66">
        <v>11.05</v>
      </c>
      <c r="J870" s="59">
        <v>9.11</v>
      </c>
      <c r="K870" s="66">
        <v>13.88</v>
      </c>
      <c r="L870" s="59">
        <v>11.45</v>
      </c>
      <c r="M870" s="59">
        <f t="shared" si="200"/>
        <v>20.56</v>
      </c>
      <c r="N870" s="59">
        <f t="shared" si="201"/>
        <v>18.22</v>
      </c>
      <c r="O870" s="59">
        <f t="shared" si="202"/>
        <v>22.9</v>
      </c>
      <c r="P870" s="59">
        <f t="shared" si="203"/>
        <v>41.12</v>
      </c>
      <c r="Q870" s="58">
        <f t="shared" si="198"/>
        <v>1.028299412510689E-5</v>
      </c>
      <c r="S870" s="59">
        <v>11.05</v>
      </c>
      <c r="T870" s="59">
        <v>13.88</v>
      </c>
      <c r="U870" s="59">
        <v>24.93</v>
      </c>
      <c r="V870" s="59">
        <v>22.1</v>
      </c>
      <c r="W870" s="59">
        <v>27.76</v>
      </c>
      <c r="X870" s="59">
        <v>49.86</v>
      </c>
      <c r="Y870" s="91">
        <f t="shared" si="199"/>
        <v>-8.740000000000002</v>
      </c>
    </row>
    <row r="871" spans="1:25" s="50" customFormat="1" x14ac:dyDescent="0.25">
      <c r="A871" s="52" t="s">
        <v>2843</v>
      </c>
      <c r="B871" s="3" t="s">
        <v>1026</v>
      </c>
      <c r="C871" s="46" t="s">
        <v>1027</v>
      </c>
      <c r="D871" s="46" t="s">
        <v>70</v>
      </c>
      <c r="E871" s="48" t="s">
        <v>1028</v>
      </c>
      <c r="F871" s="46" t="s">
        <v>133</v>
      </c>
      <c r="G871" s="59">
        <v>4</v>
      </c>
      <c r="H871" s="59">
        <v>4</v>
      </c>
      <c r="I871" s="66">
        <v>5.96</v>
      </c>
      <c r="J871" s="59">
        <v>4.91</v>
      </c>
      <c r="K871" s="66">
        <v>7.52</v>
      </c>
      <c r="L871" s="59">
        <v>6.2</v>
      </c>
      <c r="M871" s="59">
        <f t="shared" si="200"/>
        <v>11.11</v>
      </c>
      <c r="N871" s="59">
        <f t="shared" si="201"/>
        <v>19.64</v>
      </c>
      <c r="O871" s="59">
        <f t="shared" si="202"/>
        <v>24.8</v>
      </c>
      <c r="P871" s="59">
        <f t="shared" si="203"/>
        <v>44.44</v>
      </c>
      <c r="Q871" s="58">
        <f t="shared" si="198"/>
        <v>1.1113235868670969E-5</v>
      </c>
      <c r="S871" s="59">
        <v>5.96</v>
      </c>
      <c r="T871" s="59">
        <v>7.52</v>
      </c>
      <c r="U871" s="59">
        <v>13.48</v>
      </c>
      <c r="V871" s="59">
        <v>23.84</v>
      </c>
      <c r="W871" s="59">
        <v>30.08</v>
      </c>
      <c r="X871" s="59">
        <v>53.92</v>
      </c>
      <c r="Y871" s="91">
        <f t="shared" si="199"/>
        <v>-9.480000000000004</v>
      </c>
    </row>
    <row r="872" spans="1:25" s="50" customFormat="1" ht="24" x14ac:dyDescent="0.25">
      <c r="A872" s="52" t="s">
        <v>2844</v>
      </c>
      <c r="B872" s="3" t="s">
        <v>1029</v>
      </c>
      <c r="C872" s="46">
        <v>91031</v>
      </c>
      <c r="D872" s="47" t="s">
        <v>1490</v>
      </c>
      <c r="E872" s="48" t="s">
        <v>1903</v>
      </c>
      <c r="F872" s="46" t="s">
        <v>106</v>
      </c>
      <c r="G872" s="59">
        <v>6</v>
      </c>
      <c r="H872" s="59">
        <v>6</v>
      </c>
      <c r="I872" s="66">
        <v>5.96</v>
      </c>
      <c r="J872" s="59">
        <v>4.91</v>
      </c>
      <c r="K872" s="66">
        <v>7.3</v>
      </c>
      <c r="L872" s="59">
        <v>6.02</v>
      </c>
      <c r="M872" s="59">
        <f t="shared" si="200"/>
        <v>10.93</v>
      </c>
      <c r="N872" s="59">
        <f t="shared" si="201"/>
        <v>29.46</v>
      </c>
      <c r="O872" s="59">
        <f t="shared" si="202"/>
        <v>36.119999999999997</v>
      </c>
      <c r="P872" s="59">
        <f t="shared" si="203"/>
        <v>65.58</v>
      </c>
      <c r="Q872" s="58">
        <f t="shared" si="198"/>
        <v>1.6399775163533802E-5</v>
      </c>
      <c r="S872" s="59">
        <v>5.96</v>
      </c>
      <c r="T872" s="59">
        <v>7.3</v>
      </c>
      <c r="U872" s="59">
        <v>13.26</v>
      </c>
      <c r="V872" s="59">
        <v>35.76</v>
      </c>
      <c r="W872" s="59">
        <v>43.8</v>
      </c>
      <c r="X872" s="59">
        <v>79.56</v>
      </c>
      <c r="Y872" s="91">
        <f t="shared" si="199"/>
        <v>-13.980000000000004</v>
      </c>
    </row>
    <row r="873" spans="1:25" s="50" customFormat="1" x14ac:dyDescent="0.25">
      <c r="A873" s="52" t="s">
        <v>2845</v>
      </c>
      <c r="B873" s="3" t="s">
        <v>1030</v>
      </c>
      <c r="C873" s="46" t="s">
        <v>1031</v>
      </c>
      <c r="D873" s="46" t="s">
        <v>70</v>
      </c>
      <c r="E873" s="48" t="s">
        <v>1032</v>
      </c>
      <c r="F873" s="46" t="s">
        <v>133</v>
      </c>
      <c r="G873" s="59">
        <v>4</v>
      </c>
      <c r="H873" s="59">
        <v>4</v>
      </c>
      <c r="I873" s="66">
        <v>5.96</v>
      </c>
      <c r="J873" s="59">
        <v>4.91</v>
      </c>
      <c r="K873" s="66">
        <v>9.7799999999999994</v>
      </c>
      <c r="L873" s="59">
        <v>8.07</v>
      </c>
      <c r="M873" s="59">
        <f t="shared" si="200"/>
        <v>12.98</v>
      </c>
      <c r="N873" s="59">
        <f t="shared" si="201"/>
        <v>19.64</v>
      </c>
      <c r="O873" s="59">
        <f t="shared" si="202"/>
        <v>32.28</v>
      </c>
      <c r="P873" s="59">
        <f t="shared" si="203"/>
        <v>51.92</v>
      </c>
      <c r="Q873" s="58">
        <f t="shared" si="198"/>
        <v>1.298378051983341E-5</v>
      </c>
      <c r="S873" s="59">
        <v>5.96</v>
      </c>
      <c r="T873" s="59">
        <v>9.7799999999999994</v>
      </c>
      <c r="U873" s="59">
        <v>15.74</v>
      </c>
      <c r="V873" s="59">
        <v>23.84</v>
      </c>
      <c r="W873" s="59">
        <v>39.119999999999997</v>
      </c>
      <c r="X873" s="59">
        <v>62.96</v>
      </c>
      <c r="Y873" s="91">
        <f t="shared" si="199"/>
        <v>-11.04</v>
      </c>
    </row>
    <row r="874" spans="1:25" s="50" customFormat="1" ht="24" x14ac:dyDescent="0.25">
      <c r="A874" s="52" t="s">
        <v>2846</v>
      </c>
      <c r="B874" s="3" t="s">
        <v>1033</v>
      </c>
      <c r="C874" s="46">
        <v>91025</v>
      </c>
      <c r="D874" s="47" t="s">
        <v>1490</v>
      </c>
      <c r="E874" s="48" t="s">
        <v>1904</v>
      </c>
      <c r="F874" s="46" t="s">
        <v>106</v>
      </c>
      <c r="G874" s="59">
        <v>5</v>
      </c>
      <c r="H874" s="59">
        <v>5</v>
      </c>
      <c r="I874" s="66">
        <v>16.13</v>
      </c>
      <c r="J874" s="59">
        <v>13.31</v>
      </c>
      <c r="K874" s="66">
        <v>128.88</v>
      </c>
      <c r="L874" s="59">
        <v>106.36</v>
      </c>
      <c r="M874" s="59">
        <f t="shared" si="200"/>
        <v>119.67</v>
      </c>
      <c r="N874" s="59">
        <f t="shared" si="201"/>
        <v>66.55</v>
      </c>
      <c r="O874" s="59">
        <f t="shared" si="202"/>
        <v>531.79999999999995</v>
      </c>
      <c r="P874" s="59">
        <f t="shared" si="203"/>
        <v>598.35</v>
      </c>
      <c r="Q874" s="58">
        <f t="shared" si="198"/>
        <v>1.496310684522789E-4</v>
      </c>
      <c r="S874" s="59">
        <v>16.13</v>
      </c>
      <c r="T874" s="59">
        <v>128.88</v>
      </c>
      <c r="U874" s="59">
        <v>145.01</v>
      </c>
      <c r="V874" s="59">
        <v>80.650000000000006</v>
      </c>
      <c r="W874" s="59">
        <v>644.4</v>
      </c>
      <c r="X874" s="59">
        <v>725.05</v>
      </c>
      <c r="Y874" s="91">
        <f t="shared" si="199"/>
        <v>-126.69999999999993</v>
      </c>
    </row>
    <row r="875" spans="1:25" s="50" customFormat="1" x14ac:dyDescent="0.25">
      <c r="A875" s="52" t="s">
        <v>2847</v>
      </c>
      <c r="B875" s="3" t="s">
        <v>1034</v>
      </c>
      <c r="C875" s="46" t="s">
        <v>1035</v>
      </c>
      <c r="D875" s="46" t="s">
        <v>70</v>
      </c>
      <c r="E875" s="48" t="s">
        <v>1036</v>
      </c>
      <c r="F875" s="46" t="s">
        <v>133</v>
      </c>
      <c r="G875" s="59">
        <v>2</v>
      </c>
      <c r="H875" s="59">
        <v>2</v>
      </c>
      <c r="I875" s="66">
        <v>16.13</v>
      </c>
      <c r="J875" s="59">
        <v>13.31</v>
      </c>
      <c r="K875" s="66">
        <v>29.59</v>
      </c>
      <c r="L875" s="59">
        <v>24.42</v>
      </c>
      <c r="M875" s="59">
        <f t="shared" si="200"/>
        <v>37.730000000000004</v>
      </c>
      <c r="N875" s="59">
        <f t="shared" si="201"/>
        <v>26.62</v>
      </c>
      <c r="O875" s="59">
        <f t="shared" si="202"/>
        <v>48.84</v>
      </c>
      <c r="P875" s="59">
        <f t="shared" si="203"/>
        <v>75.459999999999994</v>
      </c>
      <c r="Q875" s="58">
        <f t="shared" si="198"/>
        <v>1.8870494569079911E-5</v>
      </c>
      <c r="S875" s="59">
        <v>16.13</v>
      </c>
      <c r="T875" s="59">
        <v>29.59</v>
      </c>
      <c r="U875" s="59">
        <v>45.72</v>
      </c>
      <c r="V875" s="59">
        <v>32.26</v>
      </c>
      <c r="W875" s="59">
        <v>59.18</v>
      </c>
      <c r="X875" s="59">
        <v>91.44</v>
      </c>
      <c r="Y875" s="91">
        <f t="shared" si="199"/>
        <v>-15.980000000000004</v>
      </c>
    </row>
    <row r="876" spans="1:25" s="50" customFormat="1" x14ac:dyDescent="0.25">
      <c r="A876" s="52" t="s">
        <v>2848</v>
      </c>
      <c r="B876" s="3" t="s">
        <v>1037</v>
      </c>
      <c r="C876" s="46" t="s">
        <v>1038</v>
      </c>
      <c r="D876" s="46" t="s">
        <v>70</v>
      </c>
      <c r="E876" s="48" t="s">
        <v>1039</v>
      </c>
      <c r="F876" s="46" t="s">
        <v>133</v>
      </c>
      <c r="G876" s="59">
        <v>2</v>
      </c>
      <c r="H876" s="59">
        <v>2</v>
      </c>
      <c r="I876" s="66">
        <v>16.13</v>
      </c>
      <c r="J876" s="59">
        <v>13.31</v>
      </c>
      <c r="K876" s="66">
        <v>49.32</v>
      </c>
      <c r="L876" s="59">
        <v>40.700000000000003</v>
      </c>
      <c r="M876" s="59">
        <f t="shared" si="200"/>
        <v>54.010000000000005</v>
      </c>
      <c r="N876" s="59">
        <f t="shared" si="201"/>
        <v>26.62</v>
      </c>
      <c r="O876" s="59">
        <f t="shared" si="202"/>
        <v>81.400000000000006</v>
      </c>
      <c r="P876" s="59">
        <f t="shared" si="203"/>
        <v>108.02</v>
      </c>
      <c r="Q876" s="58">
        <f t="shared" si="198"/>
        <v>2.7012865403551712E-5</v>
      </c>
      <c r="S876" s="59">
        <v>16.13</v>
      </c>
      <c r="T876" s="59">
        <v>49.32</v>
      </c>
      <c r="U876" s="59">
        <v>65.45</v>
      </c>
      <c r="V876" s="59">
        <v>32.26</v>
      </c>
      <c r="W876" s="59">
        <v>98.64</v>
      </c>
      <c r="X876" s="59">
        <v>130.9</v>
      </c>
      <c r="Y876" s="91">
        <f t="shared" si="199"/>
        <v>-22.88000000000001</v>
      </c>
    </row>
    <row r="877" spans="1:25" s="50" customFormat="1" x14ac:dyDescent="0.25">
      <c r="A877" s="52" t="s">
        <v>2849</v>
      </c>
      <c r="B877" s="3" t="s">
        <v>1040</v>
      </c>
      <c r="C877" s="46" t="s">
        <v>1041</v>
      </c>
      <c r="D877" s="46" t="s">
        <v>70</v>
      </c>
      <c r="E877" s="48" t="s">
        <v>1042</v>
      </c>
      <c r="F877" s="46" t="s">
        <v>3</v>
      </c>
      <c r="G877" s="59">
        <v>10</v>
      </c>
      <c r="H877" s="59">
        <v>10</v>
      </c>
      <c r="I877" s="66">
        <v>7.47</v>
      </c>
      <c r="J877" s="59">
        <v>6.16</v>
      </c>
      <c r="K877" s="66">
        <v>7.42</v>
      </c>
      <c r="L877" s="59">
        <v>6.12</v>
      </c>
      <c r="M877" s="59">
        <f t="shared" si="200"/>
        <v>12.280000000000001</v>
      </c>
      <c r="N877" s="59">
        <f t="shared" si="201"/>
        <v>61.6</v>
      </c>
      <c r="O877" s="59">
        <f t="shared" si="202"/>
        <v>61.2</v>
      </c>
      <c r="P877" s="59">
        <f t="shared" si="203"/>
        <v>122.8</v>
      </c>
      <c r="Q877" s="58">
        <f t="shared" si="198"/>
        <v>3.0708941599297818E-5</v>
      </c>
      <c r="S877" s="59">
        <v>7.47</v>
      </c>
      <c r="T877" s="59">
        <v>7.42</v>
      </c>
      <c r="U877" s="59">
        <v>14.89</v>
      </c>
      <c r="V877" s="59">
        <v>74.7</v>
      </c>
      <c r="W877" s="59">
        <v>74.2</v>
      </c>
      <c r="X877" s="59">
        <v>148.9</v>
      </c>
      <c r="Y877" s="91">
        <f t="shared" si="199"/>
        <v>-26.100000000000009</v>
      </c>
    </row>
    <row r="878" spans="1:25" s="50" customFormat="1" x14ac:dyDescent="0.25">
      <c r="A878" s="52" t="s">
        <v>2850</v>
      </c>
      <c r="B878" s="3" t="s">
        <v>1043</v>
      </c>
      <c r="C878" s="46">
        <v>70371</v>
      </c>
      <c r="D878" s="47" t="s">
        <v>1490</v>
      </c>
      <c r="E878" s="48" t="s">
        <v>1044</v>
      </c>
      <c r="F878" s="46" t="s">
        <v>106</v>
      </c>
      <c r="G878" s="59">
        <v>10</v>
      </c>
      <c r="H878" s="59">
        <v>10</v>
      </c>
      <c r="I878" s="66">
        <v>0.37</v>
      </c>
      <c r="J878" s="59">
        <v>0.3</v>
      </c>
      <c r="K878" s="66">
        <v>1.47</v>
      </c>
      <c r="L878" s="59">
        <v>1.21</v>
      </c>
      <c r="M878" s="59">
        <f t="shared" si="200"/>
        <v>1.51</v>
      </c>
      <c r="N878" s="59">
        <f t="shared" si="201"/>
        <v>3</v>
      </c>
      <c r="O878" s="59">
        <f t="shared" si="202"/>
        <v>12.1</v>
      </c>
      <c r="P878" s="59">
        <f t="shared" si="203"/>
        <v>15.1</v>
      </c>
      <c r="Q878" s="58">
        <f t="shared" si="198"/>
        <v>3.7760994963305949E-6</v>
      </c>
      <c r="S878" s="59">
        <v>0.37</v>
      </c>
      <c r="T878" s="59">
        <v>1.47</v>
      </c>
      <c r="U878" s="59">
        <v>1.84</v>
      </c>
      <c r="V878" s="59">
        <v>3.7</v>
      </c>
      <c r="W878" s="59">
        <v>14.7</v>
      </c>
      <c r="X878" s="59">
        <v>18.399999999999999</v>
      </c>
      <c r="Y878" s="91">
        <f t="shared" si="199"/>
        <v>-3.2999999999999989</v>
      </c>
    </row>
    <row r="879" spans="1:25" s="50" customFormat="1" x14ac:dyDescent="0.25">
      <c r="A879" s="52" t="s">
        <v>2851</v>
      </c>
      <c r="B879" s="3" t="s">
        <v>1045</v>
      </c>
      <c r="C879" s="46" t="s">
        <v>1046</v>
      </c>
      <c r="D879" s="46" t="s">
        <v>70</v>
      </c>
      <c r="E879" s="48" t="s">
        <v>1047</v>
      </c>
      <c r="F879" s="46" t="s">
        <v>3</v>
      </c>
      <c r="G879" s="59">
        <v>1</v>
      </c>
      <c r="H879" s="59">
        <v>1</v>
      </c>
      <c r="I879" s="66">
        <v>1447.52</v>
      </c>
      <c r="J879" s="59">
        <v>1194.6300000000001</v>
      </c>
      <c r="K879" s="66">
        <v>0</v>
      </c>
      <c r="L879" s="59">
        <v>0</v>
      </c>
      <c r="M879" s="59">
        <f t="shared" si="200"/>
        <v>1194.6300000000001</v>
      </c>
      <c r="N879" s="59">
        <f t="shared" si="201"/>
        <v>1194.6300000000001</v>
      </c>
      <c r="O879" s="59">
        <f t="shared" si="202"/>
        <v>0</v>
      </c>
      <c r="P879" s="59">
        <f t="shared" si="203"/>
        <v>1194.6300000000001</v>
      </c>
      <c r="Q879" s="58">
        <f t="shared" si="198"/>
        <v>2.9874448617890192E-4</v>
      </c>
      <c r="S879" s="59">
        <v>1447.52</v>
      </c>
      <c r="T879" s="59">
        <v>0</v>
      </c>
      <c r="U879" s="59">
        <v>1447.52</v>
      </c>
      <c r="V879" s="59">
        <v>1447.52</v>
      </c>
      <c r="W879" s="59">
        <v>0</v>
      </c>
      <c r="X879" s="59">
        <v>1447.52</v>
      </c>
      <c r="Y879" s="91">
        <f t="shared" si="199"/>
        <v>-252.88999999999987</v>
      </c>
    </row>
    <row r="880" spans="1:25" s="50" customFormat="1" x14ac:dyDescent="0.25">
      <c r="A880" s="52" t="s">
        <v>2852</v>
      </c>
      <c r="B880" s="3" t="s">
        <v>1048</v>
      </c>
      <c r="C880" s="46">
        <v>71863</v>
      </c>
      <c r="D880" s="47" t="s">
        <v>1490</v>
      </c>
      <c r="E880" s="48" t="s">
        <v>1049</v>
      </c>
      <c r="F880" s="46" t="s">
        <v>106</v>
      </c>
      <c r="G880" s="59">
        <v>18</v>
      </c>
      <c r="H880" s="59">
        <v>18</v>
      </c>
      <c r="I880" s="66">
        <v>1.05</v>
      </c>
      <c r="J880" s="59">
        <v>0.86</v>
      </c>
      <c r="K880" s="66">
        <v>0.56999999999999995</v>
      </c>
      <c r="L880" s="59">
        <v>0.47</v>
      </c>
      <c r="M880" s="59">
        <f t="shared" si="200"/>
        <v>1.33</v>
      </c>
      <c r="N880" s="59">
        <f t="shared" si="201"/>
        <v>15.48</v>
      </c>
      <c r="O880" s="59">
        <f t="shared" si="202"/>
        <v>8.4600000000000009</v>
      </c>
      <c r="P880" s="59">
        <f t="shared" si="203"/>
        <v>23.94</v>
      </c>
      <c r="Q880" s="58">
        <f t="shared" si="198"/>
        <v>5.9867431749771159E-6</v>
      </c>
      <c r="S880" s="59">
        <v>1.05</v>
      </c>
      <c r="T880" s="59">
        <v>0.56999999999999995</v>
      </c>
      <c r="U880" s="59">
        <v>1.62</v>
      </c>
      <c r="V880" s="59">
        <v>18.899999999999999</v>
      </c>
      <c r="W880" s="59">
        <v>10.26</v>
      </c>
      <c r="X880" s="59">
        <v>29.16</v>
      </c>
      <c r="Y880" s="91">
        <f t="shared" si="199"/>
        <v>-5.2199999999999989</v>
      </c>
    </row>
    <row r="881" spans="1:25" s="50" customFormat="1" ht="48" x14ac:dyDescent="0.25">
      <c r="A881" s="52" t="s">
        <v>2853</v>
      </c>
      <c r="B881" s="48" t="s">
        <v>1905</v>
      </c>
      <c r="C881" s="47" t="s">
        <v>1906</v>
      </c>
      <c r="D881" s="47" t="s">
        <v>1490</v>
      </c>
      <c r="E881" s="48" t="s">
        <v>1907</v>
      </c>
      <c r="F881" s="47" t="s">
        <v>106</v>
      </c>
      <c r="G881" s="59">
        <v>2</v>
      </c>
      <c r="H881" s="59">
        <v>2</v>
      </c>
      <c r="I881" s="66">
        <v>9.68</v>
      </c>
      <c r="J881" s="59">
        <v>7.98</v>
      </c>
      <c r="K881" s="66">
        <v>7.97</v>
      </c>
      <c r="L881" s="59">
        <v>6.57</v>
      </c>
      <c r="M881" s="59">
        <f t="shared" si="200"/>
        <v>14.55</v>
      </c>
      <c r="N881" s="59">
        <f t="shared" si="201"/>
        <v>15.96</v>
      </c>
      <c r="O881" s="59">
        <f t="shared" si="202"/>
        <v>13.14</v>
      </c>
      <c r="P881" s="59">
        <f t="shared" si="203"/>
        <v>29.1</v>
      </c>
      <c r="Q881" s="58">
        <f t="shared" si="198"/>
        <v>7.2771188969020072E-6</v>
      </c>
      <c r="S881" s="59">
        <v>9.68</v>
      </c>
      <c r="T881" s="59">
        <v>7.97</v>
      </c>
      <c r="U881" s="59">
        <v>17.649999999999999</v>
      </c>
      <c r="V881" s="59">
        <v>19.36</v>
      </c>
      <c r="W881" s="59">
        <v>15.94</v>
      </c>
      <c r="X881" s="59">
        <v>35.299999999999997</v>
      </c>
      <c r="Y881" s="91">
        <f t="shared" si="199"/>
        <v>-6.1999999999999957</v>
      </c>
    </row>
    <row r="882" spans="1:25" s="50" customFormat="1" x14ac:dyDescent="0.25">
      <c r="A882" s="52" t="s">
        <v>2854</v>
      </c>
      <c r="B882" s="44">
        <v>15</v>
      </c>
      <c r="C882" s="62"/>
      <c r="D882" s="62"/>
      <c r="E882" s="87" t="s">
        <v>5</v>
      </c>
      <c r="F882" s="62"/>
      <c r="G882" s="60"/>
      <c r="H882" s="60"/>
      <c r="I882" s="66"/>
      <c r="J882" s="60"/>
      <c r="K882" s="66"/>
      <c r="L882" s="60"/>
      <c r="M882" s="60"/>
      <c r="N882" s="60"/>
      <c r="O882" s="60"/>
      <c r="P882" s="61">
        <f>P883+P954+P975</f>
        <v>321567.51</v>
      </c>
      <c r="Q882" s="57">
        <f t="shared" si="198"/>
        <v>8.0415292221674414E-2</v>
      </c>
      <c r="S882" s="60"/>
      <c r="T882" s="60"/>
      <c r="U882" s="60"/>
      <c r="V882" s="60"/>
      <c r="W882" s="60"/>
      <c r="X882" s="61">
        <v>389999.44</v>
      </c>
      <c r="Y882" s="91">
        <f t="shared" si="199"/>
        <v>-68431.929999999993</v>
      </c>
    </row>
    <row r="883" spans="1:25" s="50" customFormat="1" x14ac:dyDescent="0.25">
      <c r="A883" s="52" t="s">
        <v>2855</v>
      </c>
      <c r="B883" s="44" t="s">
        <v>3029</v>
      </c>
      <c r="C883" s="62"/>
      <c r="D883" s="62"/>
      <c r="E883" s="87" t="s">
        <v>1050</v>
      </c>
      <c r="F883" s="62"/>
      <c r="G883" s="60"/>
      <c r="H883" s="60"/>
      <c r="I883" s="66"/>
      <c r="J883" s="60"/>
      <c r="K883" s="66"/>
      <c r="L883" s="60"/>
      <c r="M883" s="60"/>
      <c r="N883" s="60"/>
      <c r="O883" s="60"/>
      <c r="P883" s="61">
        <f>P884+P896+P908+P920+P932+P944</f>
        <v>23597.319999999996</v>
      </c>
      <c r="Q883" s="57">
        <f t="shared" si="198"/>
        <v>5.9010482229636995E-3</v>
      </c>
      <c r="S883" s="60"/>
      <c r="T883" s="60"/>
      <c r="U883" s="60"/>
      <c r="V883" s="60"/>
      <c r="W883" s="60"/>
      <c r="X883" s="61">
        <v>28610.82</v>
      </c>
      <c r="Y883" s="91">
        <f t="shared" si="199"/>
        <v>-5013.5000000000036</v>
      </c>
    </row>
    <row r="884" spans="1:25" s="50" customFormat="1" x14ac:dyDescent="0.25">
      <c r="A884" s="52" t="s">
        <v>2856</v>
      </c>
      <c r="B884" s="44" t="s">
        <v>1051</v>
      </c>
      <c r="C884" s="62"/>
      <c r="D884" s="62"/>
      <c r="E884" s="87" t="s">
        <v>1052</v>
      </c>
      <c r="F884" s="62"/>
      <c r="G884" s="60"/>
      <c r="H884" s="60"/>
      <c r="I884" s="66"/>
      <c r="J884" s="60"/>
      <c r="K884" s="66"/>
      <c r="L884" s="60"/>
      <c r="M884" s="60"/>
      <c r="N884" s="60"/>
      <c r="O884" s="60"/>
      <c r="P884" s="61">
        <f>SUM(P885:P895)</f>
        <v>3162.97</v>
      </c>
      <c r="Q884" s="57">
        <f t="shared" si="198"/>
        <v>7.9097280953038286E-4</v>
      </c>
      <c r="S884" s="60"/>
      <c r="T884" s="60"/>
      <c r="U884" s="60"/>
      <c r="V884" s="60"/>
      <c r="W884" s="60"/>
      <c r="X884" s="61">
        <v>3834.82</v>
      </c>
      <c r="Y884" s="91">
        <f t="shared" si="199"/>
        <v>-671.85000000000036</v>
      </c>
    </row>
    <row r="885" spans="1:25" s="50" customFormat="1" x14ac:dyDescent="0.25">
      <c r="A885" s="52" t="s">
        <v>2857</v>
      </c>
      <c r="B885" s="3" t="s">
        <v>1053</v>
      </c>
      <c r="C885" s="46">
        <v>50301</v>
      </c>
      <c r="D885" s="47" t="s">
        <v>1490</v>
      </c>
      <c r="E885" s="48" t="s">
        <v>1054</v>
      </c>
      <c r="F885" s="46" t="s">
        <v>289</v>
      </c>
      <c r="G885" s="59">
        <v>33</v>
      </c>
      <c r="H885" s="59">
        <v>33</v>
      </c>
      <c r="I885" s="66">
        <v>26.01</v>
      </c>
      <c r="J885" s="59">
        <v>21.46</v>
      </c>
      <c r="K885" s="66">
        <v>22.07</v>
      </c>
      <c r="L885" s="59">
        <v>18.21</v>
      </c>
      <c r="M885" s="59">
        <f t="shared" ref="M885:M895" si="204">L885+J885</f>
        <v>39.67</v>
      </c>
      <c r="N885" s="59">
        <f t="shared" ref="N885:N895" si="205">TRUNC(J885*H885,2)</f>
        <v>708.18</v>
      </c>
      <c r="O885" s="59">
        <f t="shared" ref="O885:O895" si="206">TRUNC(L885*H885,2)</f>
        <v>600.92999999999995</v>
      </c>
      <c r="P885" s="59">
        <f t="shared" ref="P885:P895" si="207">TRUNC(((J885*H885)+(L885*H885)),2)</f>
        <v>1309.1099999999999</v>
      </c>
      <c r="Q885" s="58">
        <f t="shared" si="198"/>
        <v>3.2737282196300296E-4</v>
      </c>
      <c r="S885" s="59">
        <v>26.01</v>
      </c>
      <c r="T885" s="59">
        <v>22.07</v>
      </c>
      <c r="U885" s="59">
        <v>48.08</v>
      </c>
      <c r="V885" s="59">
        <v>858.33</v>
      </c>
      <c r="W885" s="59">
        <v>728.31</v>
      </c>
      <c r="X885" s="59">
        <v>1586.64</v>
      </c>
      <c r="Y885" s="91">
        <f t="shared" si="199"/>
        <v>-277.5300000000002</v>
      </c>
    </row>
    <row r="886" spans="1:25" s="50" customFormat="1" x14ac:dyDescent="0.25">
      <c r="A886" s="52" t="s">
        <v>2858</v>
      </c>
      <c r="B886" s="3" t="s">
        <v>1055</v>
      </c>
      <c r="C886" s="46">
        <v>50901</v>
      </c>
      <c r="D886" s="47" t="s">
        <v>1490</v>
      </c>
      <c r="E886" s="48" t="s">
        <v>336</v>
      </c>
      <c r="F886" s="46" t="s">
        <v>7</v>
      </c>
      <c r="G886" s="59">
        <v>1.05</v>
      </c>
      <c r="H886" s="59">
        <v>1.05</v>
      </c>
      <c r="I886" s="66">
        <v>43.34</v>
      </c>
      <c r="J886" s="59">
        <v>35.76</v>
      </c>
      <c r="K886" s="66">
        <v>0</v>
      </c>
      <c r="L886" s="59">
        <v>0</v>
      </c>
      <c r="M886" s="59">
        <f t="shared" si="204"/>
        <v>35.76</v>
      </c>
      <c r="N886" s="59">
        <f t="shared" si="205"/>
        <v>37.54</v>
      </c>
      <c r="O886" s="59">
        <f t="shared" si="206"/>
        <v>0</v>
      </c>
      <c r="P886" s="59">
        <f t="shared" si="207"/>
        <v>37.54</v>
      </c>
      <c r="Q886" s="58">
        <f t="shared" si="198"/>
        <v>9.3877334498179158E-6</v>
      </c>
      <c r="S886" s="59">
        <v>43.34</v>
      </c>
      <c r="T886" s="59">
        <v>0</v>
      </c>
      <c r="U886" s="59">
        <v>43.34</v>
      </c>
      <c r="V886" s="59">
        <v>45.5</v>
      </c>
      <c r="W886" s="59">
        <v>0</v>
      </c>
      <c r="X886" s="59">
        <v>45.5</v>
      </c>
      <c r="Y886" s="91">
        <f t="shared" si="199"/>
        <v>-7.9600000000000009</v>
      </c>
    </row>
    <row r="887" spans="1:25" s="50" customFormat="1" x14ac:dyDescent="0.25">
      <c r="A887" s="52" t="s">
        <v>2859</v>
      </c>
      <c r="B887" s="3" t="s">
        <v>1056</v>
      </c>
      <c r="C887" s="46">
        <v>50902</v>
      </c>
      <c r="D887" s="47" t="s">
        <v>1490</v>
      </c>
      <c r="E887" s="48" t="s">
        <v>338</v>
      </c>
      <c r="F887" s="46" t="s">
        <v>11</v>
      </c>
      <c r="G887" s="59">
        <v>3.52</v>
      </c>
      <c r="H887" s="59">
        <v>3.52</v>
      </c>
      <c r="I887" s="66">
        <v>5.33</v>
      </c>
      <c r="J887" s="59">
        <v>4.3899999999999997</v>
      </c>
      <c r="K887" s="66">
        <v>0</v>
      </c>
      <c r="L887" s="59">
        <v>0</v>
      </c>
      <c r="M887" s="59">
        <f t="shared" si="204"/>
        <v>4.3899999999999997</v>
      </c>
      <c r="N887" s="59">
        <f t="shared" si="205"/>
        <v>15.45</v>
      </c>
      <c r="O887" s="59">
        <f t="shared" si="206"/>
        <v>0</v>
      </c>
      <c r="P887" s="59">
        <f t="shared" si="207"/>
        <v>15.45</v>
      </c>
      <c r="Q887" s="58">
        <f t="shared" si="198"/>
        <v>3.8636249813448801E-6</v>
      </c>
      <c r="S887" s="59">
        <v>5.33</v>
      </c>
      <c r="T887" s="59">
        <v>0</v>
      </c>
      <c r="U887" s="59">
        <v>5.33</v>
      </c>
      <c r="V887" s="59">
        <v>18.760000000000002</v>
      </c>
      <c r="W887" s="59">
        <v>0</v>
      </c>
      <c r="X887" s="59">
        <v>18.760000000000002</v>
      </c>
      <c r="Y887" s="91">
        <f t="shared" si="199"/>
        <v>-3.3100000000000023</v>
      </c>
    </row>
    <row r="888" spans="1:25" s="50" customFormat="1" ht="24" x14ac:dyDescent="0.25">
      <c r="A888" s="52" t="s">
        <v>2860</v>
      </c>
      <c r="B888" s="3" t="s">
        <v>1057</v>
      </c>
      <c r="C888" s="46">
        <v>96616</v>
      </c>
      <c r="D888" s="46" t="s">
        <v>103</v>
      </c>
      <c r="E888" s="48" t="s">
        <v>1578</v>
      </c>
      <c r="F888" s="46" t="s">
        <v>7</v>
      </c>
      <c r="G888" s="59">
        <v>7.0000000000000007E-2</v>
      </c>
      <c r="H888" s="59">
        <v>7.0000000000000007E-2</v>
      </c>
      <c r="I888" s="66">
        <v>220</v>
      </c>
      <c r="J888" s="59">
        <v>181.56</v>
      </c>
      <c r="K888" s="66">
        <v>440.77</v>
      </c>
      <c r="L888" s="59">
        <v>363.76</v>
      </c>
      <c r="M888" s="59">
        <f t="shared" si="204"/>
        <v>545.31999999999994</v>
      </c>
      <c r="N888" s="59">
        <f t="shared" si="205"/>
        <v>12.7</v>
      </c>
      <c r="O888" s="59">
        <f t="shared" si="206"/>
        <v>25.46</v>
      </c>
      <c r="P888" s="59">
        <f t="shared" si="207"/>
        <v>38.17</v>
      </c>
      <c r="Q888" s="58">
        <f t="shared" si="198"/>
        <v>9.5452793228436305E-6</v>
      </c>
      <c r="S888" s="59">
        <v>220</v>
      </c>
      <c r="T888" s="59">
        <v>440.77</v>
      </c>
      <c r="U888" s="59">
        <v>660.77</v>
      </c>
      <c r="V888" s="59">
        <v>15.4</v>
      </c>
      <c r="W888" s="59">
        <v>30.85</v>
      </c>
      <c r="X888" s="59">
        <v>46.25</v>
      </c>
      <c r="Y888" s="91">
        <f t="shared" si="199"/>
        <v>-8.0799999999999983</v>
      </c>
    </row>
    <row r="889" spans="1:25" s="50" customFormat="1" ht="24" x14ac:dyDescent="0.25">
      <c r="A889" s="52" t="s">
        <v>2861</v>
      </c>
      <c r="B889" s="3" t="s">
        <v>1058</v>
      </c>
      <c r="C889" s="46">
        <v>51030</v>
      </c>
      <c r="D889" s="47" t="s">
        <v>1490</v>
      </c>
      <c r="E889" s="48" t="s">
        <v>1579</v>
      </c>
      <c r="F889" s="46" t="s">
        <v>7</v>
      </c>
      <c r="G889" s="59">
        <v>0.59</v>
      </c>
      <c r="H889" s="59">
        <v>0.59</v>
      </c>
      <c r="I889" s="66">
        <v>79.12</v>
      </c>
      <c r="J889" s="59">
        <v>65.290000000000006</v>
      </c>
      <c r="K889" s="66">
        <v>435.6</v>
      </c>
      <c r="L889" s="59">
        <v>359.5</v>
      </c>
      <c r="M889" s="59">
        <f t="shared" si="204"/>
        <v>424.79</v>
      </c>
      <c r="N889" s="59">
        <f t="shared" si="205"/>
        <v>38.520000000000003</v>
      </c>
      <c r="O889" s="59">
        <f t="shared" si="206"/>
        <v>212.1</v>
      </c>
      <c r="P889" s="59">
        <f t="shared" si="207"/>
        <v>250.62</v>
      </c>
      <c r="Q889" s="58">
        <f t="shared" si="198"/>
        <v>6.2673248726514809E-5</v>
      </c>
      <c r="S889" s="59">
        <v>79.12</v>
      </c>
      <c r="T889" s="59">
        <v>435.6</v>
      </c>
      <c r="U889" s="59">
        <v>514.72</v>
      </c>
      <c r="V889" s="59">
        <v>46.68</v>
      </c>
      <c r="W889" s="59">
        <v>257</v>
      </c>
      <c r="X889" s="59">
        <v>303.68</v>
      </c>
      <c r="Y889" s="91">
        <f t="shared" si="199"/>
        <v>-53.06</v>
      </c>
    </row>
    <row r="890" spans="1:25" s="50" customFormat="1" ht="24" x14ac:dyDescent="0.25">
      <c r="A890" s="52" t="s">
        <v>2862</v>
      </c>
      <c r="B890" s="3" t="s">
        <v>1059</v>
      </c>
      <c r="C890" s="46">
        <v>51026</v>
      </c>
      <c r="D890" s="47" t="s">
        <v>1490</v>
      </c>
      <c r="E890" s="48" t="s">
        <v>1908</v>
      </c>
      <c r="F890" s="46" t="s">
        <v>7</v>
      </c>
      <c r="G890" s="59">
        <v>0.59</v>
      </c>
      <c r="H890" s="59">
        <v>0.59</v>
      </c>
      <c r="I890" s="66">
        <v>40.18</v>
      </c>
      <c r="J890" s="59">
        <v>33.159999999999997</v>
      </c>
      <c r="K890" s="66">
        <v>0.11</v>
      </c>
      <c r="L890" s="59">
        <v>0.09</v>
      </c>
      <c r="M890" s="59">
        <f t="shared" si="204"/>
        <v>33.25</v>
      </c>
      <c r="N890" s="59">
        <f t="shared" si="205"/>
        <v>19.559999999999999</v>
      </c>
      <c r="O890" s="59">
        <f t="shared" si="206"/>
        <v>0.05</v>
      </c>
      <c r="P890" s="59">
        <f t="shared" si="207"/>
        <v>19.61</v>
      </c>
      <c r="Q890" s="58">
        <f t="shared" si="198"/>
        <v>4.9039278889432425E-6</v>
      </c>
      <c r="S890" s="59">
        <v>40.18</v>
      </c>
      <c r="T890" s="59">
        <v>0.11</v>
      </c>
      <c r="U890" s="59">
        <v>40.29</v>
      </c>
      <c r="V890" s="59">
        <v>23.7</v>
      </c>
      <c r="W890" s="59">
        <v>7.0000000000000007E-2</v>
      </c>
      <c r="X890" s="59">
        <v>23.77</v>
      </c>
      <c r="Y890" s="91">
        <f t="shared" si="199"/>
        <v>-4.16</v>
      </c>
    </row>
    <row r="891" spans="1:25" s="50" customFormat="1" x14ac:dyDescent="0.25">
      <c r="A891" s="52" t="s">
        <v>2863</v>
      </c>
      <c r="B891" s="3" t="s">
        <v>1060</v>
      </c>
      <c r="C891" s="46">
        <v>52014</v>
      </c>
      <c r="D891" s="47" t="s">
        <v>1490</v>
      </c>
      <c r="E891" s="48" t="s">
        <v>344</v>
      </c>
      <c r="F891" s="46" t="s">
        <v>345</v>
      </c>
      <c r="G891" s="59">
        <v>22</v>
      </c>
      <c r="H891" s="59">
        <v>22</v>
      </c>
      <c r="I891" s="66">
        <v>2.61</v>
      </c>
      <c r="J891" s="59">
        <v>2.15</v>
      </c>
      <c r="K891" s="66">
        <v>12.68</v>
      </c>
      <c r="L891" s="59">
        <v>10.46</v>
      </c>
      <c r="M891" s="59">
        <f t="shared" si="204"/>
        <v>12.610000000000001</v>
      </c>
      <c r="N891" s="59">
        <f t="shared" si="205"/>
        <v>47.3</v>
      </c>
      <c r="O891" s="59">
        <f t="shared" si="206"/>
        <v>230.12</v>
      </c>
      <c r="P891" s="59">
        <f t="shared" si="207"/>
        <v>277.42</v>
      </c>
      <c r="Q891" s="58">
        <f t="shared" si="198"/>
        <v>6.9375200150465801E-5</v>
      </c>
      <c r="S891" s="59">
        <v>2.61</v>
      </c>
      <c r="T891" s="59">
        <v>12.68</v>
      </c>
      <c r="U891" s="59">
        <v>15.29</v>
      </c>
      <c r="V891" s="59">
        <v>57.42</v>
      </c>
      <c r="W891" s="59">
        <v>278.95999999999998</v>
      </c>
      <c r="X891" s="59">
        <v>336.38</v>
      </c>
      <c r="Y891" s="91">
        <f t="shared" si="199"/>
        <v>-58.95999999999998</v>
      </c>
    </row>
    <row r="892" spans="1:25" s="50" customFormat="1" x14ac:dyDescent="0.25">
      <c r="A892" s="52" t="s">
        <v>2864</v>
      </c>
      <c r="B892" s="3" t="s">
        <v>1061</v>
      </c>
      <c r="C892" s="46">
        <v>52005</v>
      </c>
      <c r="D892" s="47" t="s">
        <v>1490</v>
      </c>
      <c r="E892" s="48" t="s">
        <v>351</v>
      </c>
      <c r="F892" s="46" t="s">
        <v>345</v>
      </c>
      <c r="G892" s="59">
        <v>45.07</v>
      </c>
      <c r="H892" s="59">
        <v>45.07</v>
      </c>
      <c r="I892" s="66">
        <v>2.98</v>
      </c>
      <c r="J892" s="59">
        <v>2.4500000000000002</v>
      </c>
      <c r="K892" s="66">
        <v>8.99</v>
      </c>
      <c r="L892" s="59">
        <v>7.41</v>
      </c>
      <c r="M892" s="59">
        <f t="shared" si="204"/>
        <v>9.86</v>
      </c>
      <c r="N892" s="59">
        <f t="shared" si="205"/>
        <v>110.42</v>
      </c>
      <c r="O892" s="59">
        <f t="shared" si="206"/>
        <v>333.96</v>
      </c>
      <c r="P892" s="59">
        <f t="shared" si="207"/>
        <v>444.39</v>
      </c>
      <c r="Q892" s="58">
        <f t="shared" si="198"/>
        <v>1.1112985795856643E-4</v>
      </c>
      <c r="S892" s="59">
        <v>2.98</v>
      </c>
      <c r="T892" s="59">
        <v>8.99</v>
      </c>
      <c r="U892" s="59">
        <v>11.97</v>
      </c>
      <c r="V892" s="59">
        <v>134.30000000000001</v>
      </c>
      <c r="W892" s="59">
        <v>405.18</v>
      </c>
      <c r="X892" s="59">
        <v>539.48</v>
      </c>
      <c r="Y892" s="91">
        <f t="shared" si="199"/>
        <v>-95.090000000000032</v>
      </c>
    </row>
    <row r="893" spans="1:25" s="50" customFormat="1" x14ac:dyDescent="0.25">
      <c r="A893" s="52" t="s">
        <v>2865</v>
      </c>
      <c r="B893" s="3" t="s">
        <v>1062</v>
      </c>
      <c r="C893" s="46">
        <v>51009</v>
      </c>
      <c r="D893" s="47" t="s">
        <v>1490</v>
      </c>
      <c r="E893" s="48" t="s">
        <v>1063</v>
      </c>
      <c r="F893" s="46" t="s">
        <v>11</v>
      </c>
      <c r="G893" s="59">
        <v>7.92</v>
      </c>
      <c r="H893" s="59">
        <v>7.92</v>
      </c>
      <c r="I893" s="66">
        <v>48.56</v>
      </c>
      <c r="J893" s="59">
        <v>40.07</v>
      </c>
      <c r="K893" s="66">
        <v>31.48</v>
      </c>
      <c r="L893" s="59">
        <v>25.98</v>
      </c>
      <c r="M893" s="59">
        <f t="shared" si="204"/>
        <v>66.05</v>
      </c>
      <c r="N893" s="59">
        <f t="shared" si="205"/>
        <v>317.35000000000002</v>
      </c>
      <c r="O893" s="59">
        <f t="shared" si="206"/>
        <v>205.76</v>
      </c>
      <c r="P893" s="59">
        <f t="shared" si="207"/>
        <v>523.11</v>
      </c>
      <c r="Q893" s="58">
        <f t="shared" si="198"/>
        <v>1.3081558990235082E-4</v>
      </c>
      <c r="S893" s="59">
        <v>48.56</v>
      </c>
      <c r="T893" s="59">
        <v>31.48</v>
      </c>
      <c r="U893" s="59">
        <v>80.040000000000006</v>
      </c>
      <c r="V893" s="59">
        <v>384.59</v>
      </c>
      <c r="W893" s="59">
        <v>249.32</v>
      </c>
      <c r="X893" s="59">
        <v>633.91</v>
      </c>
      <c r="Y893" s="91">
        <f t="shared" si="199"/>
        <v>-110.79999999999995</v>
      </c>
    </row>
    <row r="894" spans="1:25" s="50" customFormat="1" x14ac:dyDescent="0.25">
      <c r="A894" s="52" t="s">
        <v>2866</v>
      </c>
      <c r="B894" s="3" t="s">
        <v>1064</v>
      </c>
      <c r="C894" s="46">
        <v>50903</v>
      </c>
      <c r="D894" s="47" t="s">
        <v>1490</v>
      </c>
      <c r="E894" s="48" t="s">
        <v>1065</v>
      </c>
      <c r="F894" s="46" t="s">
        <v>7</v>
      </c>
      <c r="G894" s="59">
        <v>0.46</v>
      </c>
      <c r="H894" s="59">
        <v>0.46</v>
      </c>
      <c r="I894" s="66">
        <v>22.67</v>
      </c>
      <c r="J894" s="59">
        <v>18.7</v>
      </c>
      <c r="K894" s="66">
        <v>0</v>
      </c>
      <c r="L894" s="59">
        <v>0</v>
      </c>
      <c r="M894" s="59">
        <f t="shared" si="204"/>
        <v>18.7</v>
      </c>
      <c r="N894" s="59">
        <f t="shared" si="205"/>
        <v>8.6</v>
      </c>
      <c r="O894" s="59">
        <f t="shared" si="206"/>
        <v>0</v>
      </c>
      <c r="P894" s="59">
        <f t="shared" si="207"/>
        <v>8.6</v>
      </c>
      <c r="Q894" s="58">
        <f t="shared" si="198"/>
        <v>2.1506262032081533E-6</v>
      </c>
      <c r="S894" s="59">
        <v>22.67</v>
      </c>
      <c r="T894" s="59">
        <v>0</v>
      </c>
      <c r="U894" s="59">
        <v>22.67</v>
      </c>
      <c r="V894" s="59">
        <v>10.42</v>
      </c>
      <c r="W894" s="59">
        <v>0</v>
      </c>
      <c r="X894" s="59">
        <v>10.42</v>
      </c>
      <c r="Y894" s="91">
        <f t="shared" si="199"/>
        <v>-1.8200000000000003</v>
      </c>
    </row>
    <row r="895" spans="1:25" s="50" customFormat="1" x14ac:dyDescent="0.25">
      <c r="A895" s="52" t="s">
        <v>2867</v>
      </c>
      <c r="B895" s="3" t="s">
        <v>1066</v>
      </c>
      <c r="C895" s="46">
        <v>52006</v>
      </c>
      <c r="D895" s="47" t="s">
        <v>1490</v>
      </c>
      <c r="E895" s="48" t="s">
        <v>1067</v>
      </c>
      <c r="F895" s="46" t="s">
        <v>345</v>
      </c>
      <c r="G895" s="59">
        <v>23.11</v>
      </c>
      <c r="H895" s="59">
        <v>23.11</v>
      </c>
      <c r="I895" s="66">
        <v>3.73</v>
      </c>
      <c r="J895" s="59">
        <v>3.07</v>
      </c>
      <c r="K895" s="66">
        <v>8.82</v>
      </c>
      <c r="L895" s="59">
        <v>7.27</v>
      </c>
      <c r="M895" s="59">
        <f t="shared" si="204"/>
        <v>10.34</v>
      </c>
      <c r="N895" s="59">
        <f t="shared" si="205"/>
        <v>70.94</v>
      </c>
      <c r="O895" s="59">
        <f t="shared" si="206"/>
        <v>168</v>
      </c>
      <c r="P895" s="59">
        <f t="shared" si="207"/>
        <v>238.95</v>
      </c>
      <c r="Q895" s="58">
        <f t="shared" si="198"/>
        <v>5.9754898983324208E-5</v>
      </c>
      <c r="S895" s="59">
        <v>3.73</v>
      </c>
      <c r="T895" s="59">
        <v>8.82</v>
      </c>
      <c r="U895" s="59">
        <v>12.55</v>
      </c>
      <c r="V895" s="59">
        <v>86.2</v>
      </c>
      <c r="W895" s="59">
        <v>203.83</v>
      </c>
      <c r="X895" s="59">
        <v>290.02999999999997</v>
      </c>
      <c r="Y895" s="91">
        <f t="shared" si="199"/>
        <v>-51.079999999999984</v>
      </c>
    </row>
    <row r="896" spans="1:25" s="50" customFormat="1" x14ac:dyDescent="0.25">
      <c r="A896" s="52" t="s">
        <v>2868</v>
      </c>
      <c r="B896" s="44" t="s">
        <v>1068</v>
      </c>
      <c r="C896" s="62"/>
      <c r="D896" s="62"/>
      <c r="E896" s="87" t="s">
        <v>1069</v>
      </c>
      <c r="F896" s="62"/>
      <c r="G896" s="60"/>
      <c r="H896" s="60"/>
      <c r="I896" s="66"/>
      <c r="J896" s="60"/>
      <c r="K896" s="66"/>
      <c r="L896" s="60"/>
      <c r="M896" s="60"/>
      <c r="N896" s="60"/>
      <c r="O896" s="60"/>
      <c r="P896" s="61">
        <f>SUM(P897:P907)</f>
        <v>1182.1099999999999</v>
      </c>
      <c r="Q896" s="57">
        <f t="shared" si="198"/>
        <v>2.956135745435337E-4</v>
      </c>
      <c r="S896" s="60"/>
      <c r="T896" s="60"/>
      <c r="U896" s="60"/>
      <c r="V896" s="60"/>
      <c r="W896" s="60"/>
      <c r="X896" s="61">
        <v>1433.24</v>
      </c>
      <c r="Y896" s="91">
        <f t="shared" si="199"/>
        <v>-251.13000000000011</v>
      </c>
    </row>
    <row r="897" spans="1:25" s="50" customFormat="1" x14ac:dyDescent="0.25">
      <c r="A897" s="52" t="s">
        <v>2869</v>
      </c>
      <c r="B897" s="3" t="s">
        <v>1070</v>
      </c>
      <c r="C897" s="46">
        <v>50301</v>
      </c>
      <c r="D897" s="47" t="s">
        <v>1490</v>
      </c>
      <c r="E897" s="48" t="s">
        <v>1054</v>
      </c>
      <c r="F897" s="46" t="s">
        <v>289</v>
      </c>
      <c r="G897" s="59">
        <v>12</v>
      </c>
      <c r="H897" s="59">
        <v>12</v>
      </c>
      <c r="I897" s="66">
        <v>26.01</v>
      </c>
      <c r="J897" s="59">
        <v>21.46</v>
      </c>
      <c r="K897" s="66">
        <v>22.07</v>
      </c>
      <c r="L897" s="59">
        <v>18.21</v>
      </c>
      <c r="M897" s="59">
        <f t="shared" ref="M897:M907" si="208">L897+J897</f>
        <v>39.67</v>
      </c>
      <c r="N897" s="59">
        <f t="shared" ref="N897:N907" si="209">TRUNC(J897*H897,2)</f>
        <v>257.52</v>
      </c>
      <c r="O897" s="59">
        <f t="shared" ref="O897:O907" si="210">TRUNC(L897*H897,2)</f>
        <v>218.52</v>
      </c>
      <c r="P897" s="59">
        <f t="shared" ref="P897:P907" si="211">TRUNC(((J897*H897)+(L897*H897)),2)</f>
        <v>476.04</v>
      </c>
      <c r="Q897" s="58">
        <f t="shared" si="198"/>
        <v>1.1904466253200108E-4</v>
      </c>
      <c r="S897" s="59">
        <v>26.01</v>
      </c>
      <c r="T897" s="59">
        <v>22.07</v>
      </c>
      <c r="U897" s="59">
        <v>48.08</v>
      </c>
      <c r="V897" s="59">
        <v>312.12</v>
      </c>
      <c r="W897" s="59">
        <v>264.83999999999997</v>
      </c>
      <c r="X897" s="59">
        <v>576.96</v>
      </c>
      <c r="Y897" s="91">
        <f t="shared" si="199"/>
        <v>-100.92000000000002</v>
      </c>
    </row>
    <row r="898" spans="1:25" s="50" customFormat="1" x14ac:dyDescent="0.25">
      <c r="A898" s="52" t="s">
        <v>2870</v>
      </c>
      <c r="B898" s="3" t="s">
        <v>1071</v>
      </c>
      <c r="C898" s="46">
        <v>50901</v>
      </c>
      <c r="D898" s="47" t="s">
        <v>1490</v>
      </c>
      <c r="E898" s="48" t="s">
        <v>336</v>
      </c>
      <c r="F898" s="46" t="s">
        <v>7</v>
      </c>
      <c r="G898" s="59">
        <v>0.38</v>
      </c>
      <c r="H898" s="59">
        <v>0.38</v>
      </c>
      <c r="I898" s="66">
        <v>43.34</v>
      </c>
      <c r="J898" s="59">
        <v>35.76</v>
      </c>
      <c r="K898" s="66">
        <v>0</v>
      </c>
      <c r="L898" s="59">
        <v>0</v>
      </c>
      <c r="M898" s="59">
        <f t="shared" si="208"/>
        <v>35.76</v>
      </c>
      <c r="N898" s="59">
        <f t="shared" si="209"/>
        <v>13.58</v>
      </c>
      <c r="O898" s="59">
        <f t="shared" si="210"/>
        <v>0</v>
      </c>
      <c r="P898" s="59">
        <f t="shared" si="211"/>
        <v>13.58</v>
      </c>
      <c r="Q898" s="58">
        <f t="shared" si="198"/>
        <v>3.39598881855427E-6</v>
      </c>
      <c r="S898" s="59">
        <v>43.34</v>
      </c>
      <c r="T898" s="59">
        <v>0</v>
      </c>
      <c r="U898" s="59">
        <v>43.34</v>
      </c>
      <c r="V898" s="59">
        <v>16.46</v>
      </c>
      <c r="W898" s="59">
        <v>0</v>
      </c>
      <c r="X898" s="59">
        <v>16.46</v>
      </c>
      <c r="Y898" s="91">
        <f t="shared" si="199"/>
        <v>-2.8800000000000008</v>
      </c>
    </row>
    <row r="899" spans="1:25" s="50" customFormat="1" x14ac:dyDescent="0.25">
      <c r="A899" s="52" t="s">
        <v>2871</v>
      </c>
      <c r="B899" s="3" t="s">
        <v>1072</v>
      </c>
      <c r="C899" s="46">
        <v>50902</v>
      </c>
      <c r="D899" s="47" t="s">
        <v>1490</v>
      </c>
      <c r="E899" s="48" t="s">
        <v>338</v>
      </c>
      <c r="F899" s="46" t="s">
        <v>11</v>
      </c>
      <c r="G899" s="59">
        <v>1.28</v>
      </c>
      <c r="H899" s="59">
        <v>1.28</v>
      </c>
      <c r="I899" s="66">
        <v>5.33</v>
      </c>
      <c r="J899" s="59">
        <v>4.3899999999999997</v>
      </c>
      <c r="K899" s="66">
        <v>0</v>
      </c>
      <c r="L899" s="59">
        <v>0</v>
      </c>
      <c r="M899" s="59">
        <f t="shared" si="208"/>
        <v>4.3899999999999997</v>
      </c>
      <c r="N899" s="59">
        <f t="shared" si="209"/>
        <v>5.61</v>
      </c>
      <c r="O899" s="59">
        <f t="shared" si="210"/>
        <v>0</v>
      </c>
      <c r="P899" s="59">
        <f t="shared" si="211"/>
        <v>5.61</v>
      </c>
      <c r="Q899" s="58">
        <f t="shared" si="198"/>
        <v>1.4029084883718303E-6</v>
      </c>
      <c r="S899" s="59">
        <v>5.33</v>
      </c>
      <c r="T899" s="59">
        <v>0</v>
      </c>
      <c r="U899" s="59">
        <v>5.33</v>
      </c>
      <c r="V899" s="59">
        <v>6.82</v>
      </c>
      <c r="W899" s="59">
        <v>0</v>
      </c>
      <c r="X899" s="59">
        <v>6.82</v>
      </c>
      <c r="Y899" s="91">
        <f t="shared" si="199"/>
        <v>-1.21</v>
      </c>
    </row>
    <row r="900" spans="1:25" s="50" customFormat="1" ht="24" x14ac:dyDescent="0.25">
      <c r="A900" s="52" t="s">
        <v>2872</v>
      </c>
      <c r="B900" s="3" t="s">
        <v>1073</v>
      </c>
      <c r="C900" s="46">
        <v>96616</v>
      </c>
      <c r="D900" s="46" t="s">
        <v>103</v>
      </c>
      <c r="E900" s="48" t="s">
        <v>1578</v>
      </c>
      <c r="F900" s="46" t="s">
        <v>7</v>
      </c>
      <c r="G900" s="59">
        <v>0.02</v>
      </c>
      <c r="H900" s="59">
        <v>0.02</v>
      </c>
      <c r="I900" s="66">
        <v>220</v>
      </c>
      <c r="J900" s="59">
        <v>181.56</v>
      </c>
      <c r="K900" s="66">
        <v>440.77</v>
      </c>
      <c r="L900" s="59">
        <v>363.76</v>
      </c>
      <c r="M900" s="59">
        <f t="shared" si="208"/>
        <v>545.31999999999994</v>
      </c>
      <c r="N900" s="59">
        <f t="shared" si="209"/>
        <v>3.63</v>
      </c>
      <c r="O900" s="59">
        <f t="shared" si="210"/>
        <v>7.27</v>
      </c>
      <c r="P900" s="59">
        <f t="shared" si="211"/>
        <v>10.9</v>
      </c>
      <c r="Q900" s="58">
        <f t="shared" si="198"/>
        <v>2.7257936761591712E-6</v>
      </c>
      <c r="S900" s="59">
        <v>220</v>
      </c>
      <c r="T900" s="59">
        <v>440.77</v>
      </c>
      <c r="U900" s="59">
        <v>660.77</v>
      </c>
      <c r="V900" s="59">
        <v>4.4000000000000004</v>
      </c>
      <c r="W900" s="59">
        <v>8.81</v>
      </c>
      <c r="X900" s="59">
        <v>13.21</v>
      </c>
      <c r="Y900" s="91">
        <f t="shared" si="199"/>
        <v>-2.3100000000000005</v>
      </c>
    </row>
    <row r="901" spans="1:25" s="50" customFormat="1" ht="24" x14ac:dyDescent="0.25">
      <c r="A901" s="52" t="s">
        <v>2873</v>
      </c>
      <c r="B901" s="3" t="s">
        <v>1074</v>
      </c>
      <c r="C901" s="46">
        <v>51030</v>
      </c>
      <c r="D901" s="47" t="s">
        <v>1490</v>
      </c>
      <c r="E901" s="48" t="s">
        <v>1579</v>
      </c>
      <c r="F901" s="46" t="s">
        <v>7</v>
      </c>
      <c r="G901" s="59">
        <v>0.22</v>
      </c>
      <c r="H901" s="59">
        <v>0.22</v>
      </c>
      <c r="I901" s="66">
        <v>79.12</v>
      </c>
      <c r="J901" s="59">
        <v>65.290000000000006</v>
      </c>
      <c r="K901" s="66">
        <v>435.6</v>
      </c>
      <c r="L901" s="59">
        <v>359.5</v>
      </c>
      <c r="M901" s="59">
        <f t="shared" si="208"/>
        <v>424.79</v>
      </c>
      <c r="N901" s="59">
        <f t="shared" si="209"/>
        <v>14.36</v>
      </c>
      <c r="O901" s="59">
        <f t="shared" si="210"/>
        <v>79.09</v>
      </c>
      <c r="P901" s="59">
        <f t="shared" si="211"/>
        <v>93.45</v>
      </c>
      <c r="Q901" s="58">
        <f t="shared" si="198"/>
        <v>2.336930449881418E-5</v>
      </c>
      <c r="S901" s="59">
        <v>79.12</v>
      </c>
      <c r="T901" s="59">
        <v>435.6</v>
      </c>
      <c r="U901" s="59">
        <v>514.72</v>
      </c>
      <c r="V901" s="59">
        <v>17.399999999999999</v>
      </c>
      <c r="W901" s="59">
        <v>95.83</v>
      </c>
      <c r="X901" s="59">
        <v>113.23</v>
      </c>
      <c r="Y901" s="91">
        <f t="shared" si="199"/>
        <v>-19.78</v>
      </c>
    </row>
    <row r="902" spans="1:25" s="50" customFormat="1" ht="24" x14ac:dyDescent="0.25">
      <c r="A902" s="52" t="s">
        <v>2874</v>
      </c>
      <c r="B902" s="3" t="s">
        <v>1075</v>
      </c>
      <c r="C902" s="46">
        <v>51026</v>
      </c>
      <c r="D902" s="47" t="s">
        <v>1490</v>
      </c>
      <c r="E902" s="48" t="s">
        <v>1908</v>
      </c>
      <c r="F902" s="46" t="s">
        <v>7</v>
      </c>
      <c r="G902" s="59">
        <v>0.22</v>
      </c>
      <c r="H902" s="59">
        <v>0.22</v>
      </c>
      <c r="I902" s="66">
        <v>40.18</v>
      </c>
      <c r="J902" s="59">
        <v>33.159999999999997</v>
      </c>
      <c r="K902" s="66">
        <v>0.11</v>
      </c>
      <c r="L902" s="59">
        <v>0.09</v>
      </c>
      <c r="M902" s="59">
        <f t="shared" si="208"/>
        <v>33.25</v>
      </c>
      <c r="N902" s="59">
        <f t="shared" si="209"/>
        <v>7.29</v>
      </c>
      <c r="O902" s="59">
        <f t="shared" si="210"/>
        <v>0.01</v>
      </c>
      <c r="P902" s="59">
        <f t="shared" si="211"/>
        <v>7.31</v>
      </c>
      <c r="Q902" s="58">
        <f t="shared" ref="Q902:Q965" si="212">P902/$O$998</f>
        <v>1.8280322727269303E-6</v>
      </c>
      <c r="S902" s="59">
        <v>40.18</v>
      </c>
      <c r="T902" s="59">
        <v>0.11</v>
      </c>
      <c r="U902" s="59">
        <v>40.29</v>
      </c>
      <c r="V902" s="59">
        <v>8.83</v>
      </c>
      <c r="W902" s="59">
        <v>0.03</v>
      </c>
      <c r="X902" s="59">
        <v>8.86</v>
      </c>
      <c r="Y902" s="91">
        <f t="shared" si="199"/>
        <v>-1.5499999999999998</v>
      </c>
    </row>
    <row r="903" spans="1:25" s="50" customFormat="1" x14ac:dyDescent="0.25">
      <c r="A903" s="52" t="s">
        <v>2875</v>
      </c>
      <c r="B903" s="3" t="s">
        <v>1076</v>
      </c>
      <c r="C903" s="46">
        <v>51009</v>
      </c>
      <c r="D903" s="47" t="s">
        <v>1490</v>
      </c>
      <c r="E903" s="48" t="s">
        <v>1063</v>
      </c>
      <c r="F903" s="46" t="s">
        <v>11</v>
      </c>
      <c r="G903" s="59">
        <v>2.88</v>
      </c>
      <c r="H903" s="59">
        <v>2.88</v>
      </c>
      <c r="I903" s="66">
        <v>48.56</v>
      </c>
      <c r="J903" s="59">
        <v>40.07</v>
      </c>
      <c r="K903" s="66">
        <v>31.48</v>
      </c>
      <c r="L903" s="59">
        <v>25.98</v>
      </c>
      <c r="M903" s="59">
        <f t="shared" si="208"/>
        <v>66.05</v>
      </c>
      <c r="N903" s="59">
        <f t="shared" si="209"/>
        <v>115.4</v>
      </c>
      <c r="O903" s="59">
        <f t="shared" si="210"/>
        <v>74.819999999999993</v>
      </c>
      <c r="P903" s="59">
        <f t="shared" si="211"/>
        <v>190.22</v>
      </c>
      <c r="Q903" s="58">
        <f t="shared" si="212"/>
        <v>4.7568850741192434E-5</v>
      </c>
      <c r="S903" s="59">
        <v>48.56</v>
      </c>
      <c r="T903" s="59">
        <v>31.48</v>
      </c>
      <c r="U903" s="59">
        <v>80.040000000000006</v>
      </c>
      <c r="V903" s="59">
        <v>139.85</v>
      </c>
      <c r="W903" s="59">
        <v>90.66</v>
      </c>
      <c r="X903" s="59">
        <v>230.51</v>
      </c>
      <c r="Y903" s="91">
        <f t="shared" ref="Y903:Y966" si="213">P903-X903</f>
        <v>-40.289999999999992</v>
      </c>
    </row>
    <row r="904" spans="1:25" s="50" customFormat="1" x14ac:dyDescent="0.25">
      <c r="A904" s="52" t="s">
        <v>2876</v>
      </c>
      <c r="B904" s="3" t="s">
        <v>1077</v>
      </c>
      <c r="C904" s="46">
        <v>52014</v>
      </c>
      <c r="D904" s="47" t="s">
        <v>1490</v>
      </c>
      <c r="E904" s="48" t="s">
        <v>344</v>
      </c>
      <c r="F904" s="46" t="s">
        <v>345</v>
      </c>
      <c r="G904" s="59">
        <v>8</v>
      </c>
      <c r="H904" s="59">
        <v>8</v>
      </c>
      <c r="I904" s="66">
        <v>2.61</v>
      </c>
      <c r="J904" s="59">
        <v>2.15</v>
      </c>
      <c r="K904" s="66">
        <v>12.68</v>
      </c>
      <c r="L904" s="59">
        <v>10.46</v>
      </c>
      <c r="M904" s="59">
        <f t="shared" si="208"/>
        <v>12.610000000000001</v>
      </c>
      <c r="N904" s="59">
        <f t="shared" si="209"/>
        <v>17.2</v>
      </c>
      <c r="O904" s="59">
        <f t="shared" si="210"/>
        <v>83.68</v>
      </c>
      <c r="P904" s="59">
        <f t="shared" si="211"/>
        <v>100.88</v>
      </c>
      <c r="Q904" s="58">
        <f t="shared" si="212"/>
        <v>2.5227345509260292E-5</v>
      </c>
      <c r="S904" s="59">
        <v>2.61</v>
      </c>
      <c r="T904" s="59">
        <v>12.68</v>
      </c>
      <c r="U904" s="59">
        <v>15.29</v>
      </c>
      <c r="V904" s="59">
        <v>20.88</v>
      </c>
      <c r="W904" s="59">
        <v>101.44</v>
      </c>
      <c r="X904" s="59">
        <v>122.32</v>
      </c>
      <c r="Y904" s="91">
        <f t="shared" si="213"/>
        <v>-21.439999999999998</v>
      </c>
    </row>
    <row r="905" spans="1:25" s="50" customFormat="1" x14ac:dyDescent="0.25">
      <c r="A905" s="52" t="s">
        <v>2877</v>
      </c>
      <c r="B905" s="3" t="s">
        <v>1078</v>
      </c>
      <c r="C905" s="46">
        <v>52005</v>
      </c>
      <c r="D905" s="47" t="s">
        <v>1490</v>
      </c>
      <c r="E905" s="48" t="s">
        <v>351</v>
      </c>
      <c r="F905" s="46" t="s">
        <v>345</v>
      </c>
      <c r="G905" s="59">
        <v>16.39</v>
      </c>
      <c r="H905" s="59">
        <v>16.39</v>
      </c>
      <c r="I905" s="66">
        <v>2.98</v>
      </c>
      <c r="J905" s="59">
        <v>2.4500000000000002</v>
      </c>
      <c r="K905" s="66">
        <v>8.99</v>
      </c>
      <c r="L905" s="59">
        <v>7.41</v>
      </c>
      <c r="M905" s="59">
        <f t="shared" si="208"/>
        <v>9.86</v>
      </c>
      <c r="N905" s="59">
        <f t="shared" si="209"/>
        <v>40.15</v>
      </c>
      <c r="O905" s="59">
        <f t="shared" si="210"/>
        <v>121.44</v>
      </c>
      <c r="P905" s="59">
        <f t="shared" si="211"/>
        <v>161.6</v>
      </c>
      <c r="Q905" s="58">
        <f t="shared" si="212"/>
        <v>4.041176679516716E-5</v>
      </c>
      <c r="S905" s="59">
        <v>2.98</v>
      </c>
      <c r="T905" s="59">
        <v>8.99</v>
      </c>
      <c r="U905" s="59">
        <v>11.97</v>
      </c>
      <c r="V905" s="59">
        <v>48.84</v>
      </c>
      <c r="W905" s="59">
        <v>147.34</v>
      </c>
      <c r="X905" s="59">
        <v>196.18</v>
      </c>
      <c r="Y905" s="91">
        <f t="shared" si="213"/>
        <v>-34.580000000000013</v>
      </c>
    </row>
    <row r="906" spans="1:25" s="50" customFormat="1" x14ac:dyDescent="0.25">
      <c r="A906" s="52" t="s">
        <v>2878</v>
      </c>
      <c r="B906" s="3" t="s">
        <v>1079</v>
      </c>
      <c r="C906" s="46">
        <v>50903</v>
      </c>
      <c r="D906" s="47" t="s">
        <v>1490</v>
      </c>
      <c r="E906" s="48" t="s">
        <v>1065</v>
      </c>
      <c r="F906" s="46" t="s">
        <v>7</v>
      </c>
      <c r="G906" s="59">
        <v>0.16</v>
      </c>
      <c r="H906" s="59">
        <v>0.16</v>
      </c>
      <c r="I906" s="66">
        <v>22.67</v>
      </c>
      <c r="J906" s="59">
        <v>18.7</v>
      </c>
      <c r="K906" s="66">
        <v>0</v>
      </c>
      <c r="L906" s="59">
        <v>0</v>
      </c>
      <c r="M906" s="59">
        <f t="shared" si="208"/>
        <v>18.7</v>
      </c>
      <c r="N906" s="59">
        <f t="shared" si="209"/>
        <v>2.99</v>
      </c>
      <c r="O906" s="59">
        <f t="shared" si="210"/>
        <v>0</v>
      </c>
      <c r="P906" s="59">
        <f t="shared" si="211"/>
        <v>2.99</v>
      </c>
      <c r="Q906" s="58">
        <f t="shared" si="212"/>
        <v>7.4771771483632311E-7</v>
      </c>
      <c r="S906" s="59">
        <v>22.67</v>
      </c>
      <c r="T906" s="59">
        <v>0</v>
      </c>
      <c r="U906" s="59">
        <v>22.67</v>
      </c>
      <c r="V906" s="59">
        <v>3.62</v>
      </c>
      <c r="W906" s="59">
        <v>0</v>
      </c>
      <c r="X906" s="59">
        <v>3.62</v>
      </c>
      <c r="Y906" s="91">
        <f t="shared" si="213"/>
        <v>-0.62999999999999989</v>
      </c>
    </row>
    <row r="907" spans="1:25" s="50" customFormat="1" x14ac:dyDescent="0.25">
      <c r="A907" s="52" t="s">
        <v>2879</v>
      </c>
      <c r="B907" s="3" t="s">
        <v>1080</v>
      </c>
      <c r="C907" s="46">
        <v>52006</v>
      </c>
      <c r="D907" s="47" t="s">
        <v>1490</v>
      </c>
      <c r="E907" s="48" t="s">
        <v>1067</v>
      </c>
      <c r="F907" s="46" t="s">
        <v>345</v>
      </c>
      <c r="G907" s="59">
        <v>11.56</v>
      </c>
      <c r="H907" s="59">
        <v>11.56</v>
      </c>
      <c r="I907" s="66">
        <v>3.73</v>
      </c>
      <c r="J907" s="59">
        <v>3.07</v>
      </c>
      <c r="K907" s="66">
        <v>8.82</v>
      </c>
      <c r="L907" s="59">
        <v>7.27</v>
      </c>
      <c r="M907" s="59">
        <f t="shared" si="208"/>
        <v>10.34</v>
      </c>
      <c r="N907" s="59">
        <f t="shared" si="209"/>
        <v>35.479999999999997</v>
      </c>
      <c r="O907" s="59">
        <f t="shared" si="210"/>
        <v>84.04</v>
      </c>
      <c r="P907" s="59">
        <f t="shared" si="211"/>
        <v>119.53</v>
      </c>
      <c r="Q907" s="58">
        <f t="shared" si="212"/>
        <v>2.9891203496450067E-5</v>
      </c>
      <c r="S907" s="59">
        <v>3.73</v>
      </c>
      <c r="T907" s="59">
        <v>8.82</v>
      </c>
      <c r="U907" s="59">
        <v>12.55</v>
      </c>
      <c r="V907" s="59">
        <v>43.11</v>
      </c>
      <c r="W907" s="59">
        <v>101.96</v>
      </c>
      <c r="X907" s="59">
        <v>145.07</v>
      </c>
      <c r="Y907" s="91">
        <f t="shared" si="213"/>
        <v>-25.539999999999992</v>
      </c>
    </row>
    <row r="908" spans="1:25" s="50" customFormat="1" x14ac:dyDescent="0.25">
      <c r="A908" s="52" t="s">
        <v>2880</v>
      </c>
      <c r="B908" s="44" t="s">
        <v>1081</v>
      </c>
      <c r="C908" s="62"/>
      <c r="D908" s="62"/>
      <c r="E908" s="87" t="s">
        <v>1082</v>
      </c>
      <c r="F908" s="62"/>
      <c r="G908" s="60"/>
      <c r="H908" s="60"/>
      <c r="I908" s="66"/>
      <c r="J908" s="60"/>
      <c r="K908" s="66"/>
      <c r="L908" s="60"/>
      <c r="M908" s="60"/>
      <c r="N908" s="60"/>
      <c r="O908" s="60"/>
      <c r="P908" s="61">
        <f>SUM(P909:P919)</f>
        <v>1182.1099999999999</v>
      </c>
      <c r="Q908" s="57">
        <f t="shared" si="212"/>
        <v>2.956135745435337E-4</v>
      </c>
      <c r="S908" s="60"/>
      <c r="T908" s="60"/>
      <c r="U908" s="60"/>
      <c r="V908" s="60"/>
      <c r="W908" s="60"/>
      <c r="X908" s="61">
        <v>1433.24</v>
      </c>
      <c r="Y908" s="91">
        <f t="shared" si="213"/>
        <v>-251.13000000000011</v>
      </c>
    </row>
    <row r="909" spans="1:25" s="50" customFormat="1" x14ac:dyDescent="0.25">
      <c r="A909" s="52" t="s">
        <v>2881</v>
      </c>
      <c r="B909" s="3" t="s">
        <v>1083</v>
      </c>
      <c r="C909" s="46">
        <v>50301</v>
      </c>
      <c r="D909" s="47" t="s">
        <v>1490</v>
      </c>
      <c r="E909" s="48" t="s">
        <v>1054</v>
      </c>
      <c r="F909" s="46" t="s">
        <v>289</v>
      </c>
      <c r="G909" s="59">
        <v>12</v>
      </c>
      <c r="H909" s="59">
        <v>12</v>
      </c>
      <c r="I909" s="66">
        <v>26.01</v>
      </c>
      <c r="J909" s="59">
        <v>21.46</v>
      </c>
      <c r="K909" s="66">
        <v>22.07</v>
      </c>
      <c r="L909" s="59">
        <v>18.21</v>
      </c>
      <c r="M909" s="59">
        <f t="shared" ref="M909:M919" si="214">L909+J909</f>
        <v>39.67</v>
      </c>
      <c r="N909" s="59">
        <f t="shared" ref="N909:N919" si="215">TRUNC(J909*H909,2)</f>
        <v>257.52</v>
      </c>
      <c r="O909" s="59">
        <f t="shared" ref="O909:O919" si="216">TRUNC(L909*H909,2)</f>
        <v>218.52</v>
      </c>
      <c r="P909" s="59">
        <f t="shared" ref="P909:P919" si="217">TRUNC(((J909*H909)+(L909*H909)),2)</f>
        <v>476.04</v>
      </c>
      <c r="Q909" s="58">
        <f t="shared" si="212"/>
        <v>1.1904466253200108E-4</v>
      </c>
      <c r="S909" s="59">
        <v>26.01</v>
      </c>
      <c r="T909" s="59">
        <v>22.07</v>
      </c>
      <c r="U909" s="59">
        <v>48.08</v>
      </c>
      <c r="V909" s="59">
        <v>312.12</v>
      </c>
      <c r="W909" s="59">
        <v>264.83999999999997</v>
      </c>
      <c r="X909" s="59">
        <v>576.96</v>
      </c>
      <c r="Y909" s="91">
        <f t="shared" si="213"/>
        <v>-100.92000000000002</v>
      </c>
    </row>
    <row r="910" spans="1:25" s="50" customFormat="1" x14ac:dyDescent="0.25">
      <c r="A910" s="52" t="s">
        <v>2882</v>
      </c>
      <c r="B910" s="3" t="s">
        <v>1084</v>
      </c>
      <c r="C910" s="46">
        <v>50901</v>
      </c>
      <c r="D910" s="47" t="s">
        <v>1490</v>
      </c>
      <c r="E910" s="48" t="s">
        <v>336</v>
      </c>
      <c r="F910" s="46" t="s">
        <v>7</v>
      </c>
      <c r="G910" s="59">
        <v>0.38</v>
      </c>
      <c r="H910" s="59">
        <v>0.38</v>
      </c>
      <c r="I910" s="66">
        <v>43.34</v>
      </c>
      <c r="J910" s="59">
        <v>35.76</v>
      </c>
      <c r="K910" s="66">
        <v>0</v>
      </c>
      <c r="L910" s="59">
        <v>0</v>
      </c>
      <c r="M910" s="59">
        <f t="shared" si="214"/>
        <v>35.76</v>
      </c>
      <c r="N910" s="59">
        <f t="shared" si="215"/>
        <v>13.58</v>
      </c>
      <c r="O910" s="59">
        <f t="shared" si="216"/>
        <v>0</v>
      </c>
      <c r="P910" s="59">
        <f t="shared" si="217"/>
        <v>13.58</v>
      </c>
      <c r="Q910" s="58">
        <f t="shared" si="212"/>
        <v>3.39598881855427E-6</v>
      </c>
      <c r="S910" s="59">
        <v>43.34</v>
      </c>
      <c r="T910" s="59">
        <v>0</v>
      </c>
      <c r="U910" s="59">
        <v>43.34</v>
      </c>
      <c r="V910" s="59">
        <v>16.46</v>
      </c>
      <c r="W910" s="59">
        <v>0</v>
      </c>
      <c r="X910" s="59">
        <v>16.46</v>
      </c>
      <c r="Y910" s="91">
        <f t="shared" si="213"/>
        <v>-2.8800000000000008</v>
      </c>
    </row>
    <row r="911" spans="1:25" s="50" customFormat="1" x14ac:dyDescent="0.25">
      <c r="A911" s="52" t="s">
        <v>2883</v>
      </c>
      <c r="B911" s="3" t="s">
        <v>1085</v>
      </c>
      <c r="C911" s="46">
        <v>50902</v>
      </c>
      <c r="D911" s="47" t="s">
        <v>1490</v>
      </c>
      <c r="E911" s="48" t="s">
        <v>338</v>
      </c>
      <c r="F911" s="46" t="s">
        <v>11</v>
      </c>
      <c r="G911" s="59">
        <v>1.28</v>
      </c>
      <c r="H911" s="59">
        <v>1.28</v>
      </c>
      <c r="I911" s="66">
        <v>5.33</v>
      </c>
      <c r="J911" s="59">
        <v>4.3899999999999997</v>
      </c>
      <c r="K911" s="66">
        <v>0</v>
      </c>
      <c r="L911" s="59">
        <v>0</v>
      </c>
      <c r="M911" s="59">
        <f t="shared" si="214"/>
        <v>4.3899999999999997</v>
      </c>
      <c r="N911" s="59">
        <f t="shared" si="215"/>
        <v>5.61</v>
      </c>
      <c r="O911" s="59">
        <f t="shared" si="216"/>
        <v>0</v>
      </c>
      <c r="P911" s="59">
        <f t="shared" si="217"/>
        <v>5.61</v>
      </c>
      <c r="Q911" s="58">
        <f t="shared" si="212"/>
        <v>1.4029084883718303E-6</v>
      </c>
      <c r="S911" s="59">
        <v>5.33</v>
      </c>
      <c r="T911" s="59">
        <v>0</v>
      </c>
      <c r="U911" s="59">
        <v>5.33</v>
      </c>
      <c r="V911" s="59">
        <v>6.82</v>
      </c>
      <c r="W911" s="59">
        <v>0</v>
      </c>
      <c r="X911" s="59">
        <v>6.82</v>
      </c>
      <c r="Y911" s="91">
        <f t="shared" si="213"/>
        <v>-1.21</v>
      </c>
    </row>
    <row r="912" spans="1:25" s="50" customFormat="1" ht="24" x14ac:dyDescent="0.25">
      <c r="A912" s="52" t="s">
        <v>2884</v>
      </c>
      <c r="B912" s="3" t="s">
        <v>1086</v>
      </c>
      <c r="C912" s="46">
        <v>96616</v>
      </c>
      <c r="D912" s="46" t="s">
        <v>103</v>
      </c>
      <c r="E912" s="48" t="s">
        <v>1578</v>
      </c>
      <c r="F912" s="46" t="s">
        <v>7</v>
      </c>
      <c r="G912" s="59">
        <v>0.02</v>
      </c>
      <c r="H912" s="59">
        <v>0.02</v>
      </c>
      <c r="I912" s="66">
        <v>220</v>
      </c>
      <c r="J912" s="59">
        <v>181.56</v>
      </c>
      <c r="K912" s="66">
        <v>440.77</v>
      </c>
      <c r="L912" s="59">
        <v>363.76</v>
      </c>
      <c r="M912" s="59">
        <f t="shared" si="214"/>
        <v>545.31999999999994</v>
      </c>
      <c r="N912" s="59">
        <f t="shared" si="215"/>
        <v>3.63</v>
      </c>
      <c r="O912" s="59">
        <f t="shared" si="216"/>
        <v>7.27</v>
      </c>
      <c r="P912" s="59">
        <f t="shared" si="217"/>
        <v>10.9</v>
      </c>
      <c r="Q912" s="58">
        <f t="shared" si="212"/>
        <v>2.7257936761591712E-6</v>
      </c>
      <c r="S912" s="59">
        <v>220</v>
      </c>
      <c r="T912" s="59">
        <v>440.77</v>
      </c>
      <c r="U912" s="59">
        <v>660.77</v>
      </c>
      <c r="V912" s="59">
        <v>4.4000000000000004</v>
      </c>
      <c r="W912" s="59">
        <v>8.81</v>
      </c>
      <c r="X912" s="59">
        <v>13.21</v>
      </c>
      <c r="Y912" s="91">
        <f t="shared" si="213"/>
        <v>-2.3100000000000005</v>
      </c>
    </row>
    <row r="913" spans="1:25" s="50" customFormat="1" ht="24" x14ac:dyDescent="0.25">
      <c r="A913" s="52" t="s">
        <v>2885</v>
      </c>
      <c r="B913" s="3" t="s">
        <v>1087</v>
      </c>
      <c r="C913" s="46">
        <v>51030</v>
      </c>
      <c r="D913" s="47" t="s">
        <v>1490</v>
      </c>
      <c r="E913" s="48" t="s">
        <v>1579</v>
      </c>
      <c r="F913" s="46" t="s">
        <v>7</v>
      </c>
      <c r="G913" s="59">
        <v>0.22</v>
      </c>
      <c r="H913" s="59">
        <v>0.22</v>
      </c>
      <c r="I913" s="66">
        <v>79.12</v>
      </c>
      <c r="J913" s="59">
        <v>65.290000000000006</v>
      </c>
      <c r="K913" s="66">
        <v>435.6</v>
      </c>
      <c r="L913" s="59">
        <v>359.5</v>
      </c>
      <c r="M913" s="59">
        <f t="shared" si="214"/>
        <v>424.79</v>
      </c>
      <c r="N913" s="59">
        <f t="shared" si="215"/>
        <v>14.36</v>
      </c>
      <c r="O913" s="59">
        <f t="shared" si="216"/>
        <v>79.09</v>
      </c>
      <c r="P913" s="59">
        <f t="shared" si="217"/>
        <v>93.45</v>
      </c>
      <c r="Q913" s="58">
        <f t="shared" si="212"/>
        <v>2.336930449881418E-5</v>
      </c>
      <c r="S913" s="59">
        <v>79.12</v>
      </c>
      <c r="T913" s="59">
        <v>435.6</v>
      </c>
      <c r="U913" s="59">
        <v>514.72</v>
      </c>
      <c r="V913" s="59">
        <v>17.399999999999999</v>
      </c>
      <c r="W913" s="59">
        <v>95.83</v>
      </c>
      <c r="X913" s="59">
        <v>113.23</v>
      </c>
      <c r="Y913" s="91">
        <f t="shared" si="213"/>
        <v>-19.78</v>
      </c>
    </row>
    <row r="914" spans="1:25" s="50" customFormat="1" ht="24" x14ac:dyDescent="0.25">
      <c r="A914" s="52" t="s">
        <v>2886</v>
      </c>
      <c r="B914" s="3" t="s">
        <v>1088</v>
      </c>
      <c r="C914" s="46">
        <v>51026</v>
      </c>
      <c r="D914" s="47" t="s">
        <v>1490</v>
      </c>
      <c r="E914" s="48" t="s">
        <v>1908</v>
      </c>
      <c r="F914" s="46" t="s">
        <v>7</v>
      </c>
      <c r="G914" s="59">
        <v>0.22</v>
      </c>
      <c r="H914" s="59">
        <v>0.22</v>
      </c>
      <c r="I914" s="66">
        <v>40.18</v>
      </c>
      <c r="J914" s="59">
        <v>33.159999999999997</v>
      </c>
      <c r="K914" s="66">
        <v>0.11</v>
      </c>
      <c r="L914" s="59">
        <v>0.09</v>
      </c>
      <c r="M914" s="59">
        <f t="shared" si="214"/>
        <v>33.25</v>
      </c>
      <c r="N914" s="59">
        <f t="shared" si="215"/>
        <v>7.29</v>
      </c>
      <c r="O914" s="59">
        <f t="shared" si="216"/>
        <v>0.01</v>
      </c>
      <c r="P914" s="59">
        <f t="shared" si="217"/>
        <v>7.31</v>
      </c>
      <c r="Q914" s="58">
        <f t="shared" si="212"/>
        <v>1.8280322727269303E-6</v>
      </c>
      <c r="S914" s="59">
        <v>40.18</v>
      </c>
      <c r="T914" s="59">
        <v>0.11</v>
      </c>
      <c r="U914" s="59">
        <v>40.29</v>
      </c>
      <c r="V914" s="59">
        <v>8.83</v>
      </c>
      <c r="W914" s="59">
        <v>0.03</v>
      </c>
      <c r="X914" s="59">
        <v>8.86</v>
      </c>
      <c r="Y914" s="91">
        <f t="shared" si="213"/>
        <v>-1.5499999999999998</v>
      </c>
    </row>
    <row r="915" spans="1:25" s="50" customFormat="1" x14ac:dyDescent="0.25">
      <c r="A915" s="52" t="s">
        <v>2887</v>
      </c>
      <c r="B915" s="3" t="s">
        <v>1089</v>
      </c>
      <c r="C915" s="46">
        <v>51009</v>
      </c>
      <c r="D915" s="47" t="s">
        <v>1490</v>
      </c>
      <c r="E915" s="48" t="s">
        <v>1063</v>
      </c>
      <c r="F915" s="46" t="s">
        <v>11</v>
      </c>
      <c r="G915" s="59">
        <v>2.88</v>
      </c>
      <c r="H915" s="59">
        <v>2.88</v>
      </c>
      <c r="I915" s="66">
        <v>48.56</v>
      </c>
      <c r="J915" s="59">
        <v>40.07</v>
      </c>
      <c r="K915" s="66">
        <v>31.48</v>
      </c>
      <c r="L915" s="59">
        <v>25.98</v>
      </c>
      <c r="M915" s="59">
        <f t="shared" si="214"/>
        <v>66.05</v>
      </c>
      <c r="N915" s="59">
        <f t="shared" si="215"/>
        <v>115.4</v>
      </c>
      <c r="O915" s="59">
        <f t="shared" si="216"/>
        <v>74.819999999999993</v>
      </c>
      <c r="P915" s="59">
        <f t="shared" si="217"/>
        <v>190.22</v>
      </c>
      <c r="Q915" s="58">
        <f t="shared" si="212"/>
        <v>4.7568850741192434E-5</v>
      </c>
      <c r="S915" s="59">
        <v>48.56</v>
      </c>
      <c r="T915" s="59">
        <v>31.48</v>
      </c>
      <c r="U915" s="59">
        <v>80.040000000000006</v>
      </c>
      <c r="V915" s="59">
        <v>139.85</v>
      </c>
      <c r="W915" s="59">
        <v>90.66</v>
      </c>
      <c r="X915" s="59">
        <v>230.51</v>
      </c>
      <c r="Y915" s="91">
        <f t="shared" si="213"/>
        <v>-40.289999999999992</v>
      </c>
    </row>
    <row r="916" spans="1:25" s="50" customFormat="1" x14ac:dyDescent="0.25">
      <c r="A916" s="52" t="s">
        <v>2888</v>
      </c>
      <c r="B916" s="3" t="s">
        <v>1090</v>
      </c>
      <c r="C916" s="46">
        <v>52014</v>
      </c>
      <c r="D916" s="47" t="s">
        <v>1490</v>
      </c>
      <c r="E916" s="48" t="s">
        <v>344</v>
      </c>
      <c r="F916" s="46" t="s">
        <v>345</v>
      </c>
      <c r="G916" s="59">
        <v>8</v>
      </c>
      <c r="H916" s="59">
        <v>8</v>
      </c>
      <c r="I916" s="66">
        <v>2.61</v>
      </c>
      <c r="J916" s="59">
        <v>2.15</v>
      </c>
      <c r="K916" s="66">
        <v>12.68</v>
      </c>
      <c r="L916" s="59">
        <v>10.46</v>
      </c>
      <c r="M916" s="59">
        <f t="shared" si="214"/>
        <v>12.610000000000001</v>
      </c>
      <c r="N916" s="59">
        <f t="shared" si="215"/>
        <v>17.2</v>
      </c>
      <c r="O916" s="59">
        <f t="shared" si="216"/>
        <v>83.68</v>
      </c>
      <c r="P916" s="59">
        <f t="shared" si="217"/>
        <v>100.88</v>
      </c>
      <c r="Q916" s="58">
        <f t="shared" si="212"/>
        <v>2.5227345509260292E-5</v>
      </c>
      <c r="S916" s="59">
        <v>2.61</v>
      </c>
      <c r="T916" s="59">
        <v>12.68</v>
      </c>
      <c r="U916" s="59">
        <v>15.29</v>
      </c>
      <c r="V916" s="59">
        <v>20.88</v>
      </c>
      <c r="W916" s="59">
        <v>101.44</v>
      </c>
      <c r="X916" s="59">
        <v>122.32</v>
      </c>
      <c r="Y916" s="91">
        <f t="shared" si="213"/>
        <v>-21.439999999999998</v>
      </c>
    </row>
    <row r="917" spans="1:25" s="50" customFormat="1" x14ac:dyDescent="0.25">
      <c r="A917" s="52" t="s">
        <v>2889</v>
      </c>
      <c r="B917" s="3" t="s">
        <v>1091</v>
      </c>
      <c r="C917" s="46">
        <v>52005</v>
      </c>
      <c r="D917" s="47" t="s">
        <v>1490</v>
      </c>
      <c r="E917" s="48" t="s">
        <v>351</v>
      </c>
      <c r="F917" s="46" t="s">
        <v>345</v>
      </c>
      <c r="G917" s="59">
        <v>16.39</v>
      </c>
      <c r="H917" s="59">
        <v>16.39</v>
      </c>
      <c r="I917" s="66">
        <v>2.98</v>
      </c>
      <c r="J917" s="59">
        <v>2.4500000000000002</v>
      </c>
      <c r="K917" s="66">
        <v>8.99</v>
      </c>
      <c r="L917" s="59">
        <v>7.41</v>
      </c>
      <c r="M917" s="59">
        <f t="shared" si="214"/>
        <v>9.86</v>
      </c>
      <c r="N917" s="59">
        <f t="shared" si="215"/>
        <v>40.15</v>
      </c>
      <c r="O917" s="59">
        <f t="shared" si="216"/>
        <v>121.44</v>
      </c>
      <c r="P917" s="59">
        <f t="shared" si="217"/>
        <v>161.6</v>
      </c>
      <c r="Q917" s="58">
        <f t="shared" si="212"/>
        <v>4.041176679516716E-5</v>
      </c>
      <c r="S917" s="59">
        <v>2.98</v>
      </c>
      <c r="T917" s="59">
        <v>8.99</v>
      </c>
      <c r="U917" s="59">
        <v>11.97</v>
      </c>
      <c r="V917" s="59">
        <v>48.84</v>
      </c>
      <c r="W917" s="59">
        <v>147.34</v>
      </c>
      <c r="X917" s="59">
        <v>196.18</v>
      </c>
      <c r="Y917" s="91">
        <f t="shared" si="213"/>
        <v>-34.580000000000013</v>
      </c>
    </row>
    <row r="918" spans="1:25" s="50" customFormat="1" x14ac:dyDescent="0.25">
      <c r="A918" s="52" t="s">
        <v>2890</v>
      </c>
      <c r="B918" s="3" t="s">
        <v>1092</v>
      </c>
      <c r="C918" s="46">
        <v>50903</v>
      </c>
      <c r="D918" s="47" t="s">
        <v>1490</v>
      </c>
      <c r="E918" s="48" t="s">
        <v>1065</v>
      </c>
      <c r="F918" s="46" t="s">
        <v>7</v>
      </c>
      <c r="G918" s="59">
        <v>0.16</v>
      </c>
      <c r="H918" s="59">
        <v>0.16</v>
      </c>
      <c r="I918" s="66">
        <v>22.67</v>
      </c>
      <c r="J918" s="59">
        <v>18.7</v>
      </c>
      <c r="K918" s="66">
        <v>0</v>
      </c>
      <c r="L918" s="59">
        <v>0</v>
      </c>
      <c r="M918" s="59">
        <f t="shared" si="214"/>
        <v>18.7</v>
      </c>
      <c r="N918" s="59">
        <f t="shared" si="215"/>
        <v>2.99</v>
      </c>
      <c r="O918" s="59">
        <f t="shared" si="216"/>
        <v>0</v>
      </c>
      <c r="P918" s="59">
        <f t="shared" si="217"/>
        <v>2.99</v>
      </c>
      <c r="Q918" s="58">
        <f t="shared" si="212"/>
        <v>7.4771771483632311E-7</v>
      </c>
      <c r="S918" s="59">
        <v>22.67</v>
      </c>
      <c r="T918" s="59">
        <v>0</v>
      </c>
      <c r="U918" s="59">
        <v>22.67</v>
      </c>
      <c r="V918" s="59">
        <v>3.62</v>
      </c>
      <c r="W918" s="59">
        <v>0</v>
      </c>
      <c r="X918" s="59">
        <v>3.62</v>
      </c>
      <c r="Y918" s="91">
        <f t="shared" si="213"/>
        <v>-0.62999999999999989</v>
      </c>
    </row>
    <row r="919" spans="1:25" s="50" customFormat="1" x14ac:dyDescent="0.25">
      <c r="A919" s="52" t="s">
        <v>2891</v>
      </c>
      <c r="B919" s="3" t="s">
        <v>1093</v>
      </c>
      <c r="C919" s="46">
        <v>52006</v>
      </c>
      <c r="D919" s="47" t="s">
        <v>1490</v>
      </c>
      <c r="E919" s="48" t="s">
        <v>1067</v>
      </c>
      <c r="F919" s="46" t="s">
        <v>345</v>
      </c>
      <c r="G919" s="59">
        <v>11.56</v>
      </c>
      <c r="H919" s="59">
        <v>11.56</v>
      </c>
      <c r="I919" s="66">
        <v>3.73</v>
      </c>
      <c r="J919" s="59">
        <v>3.07</v>
      </c>
      <c r="K919" s="66">
        <v>8.82</v>
      </c>
      <c r="L919" s="59">
        <v>7.27</v>
      </c>
      <c r="M919" s="59">
        <f t="shared" si="214"/>
        <v>10.34</v>
      </c>
      <c r="N919" s="59">
        <f t="shared" si="215"/>
        <v>35.479999999999997</v>
      </c>
      <c r="O919" s="59">
        <f t="shared" si="216"/>
        <v>84.04</v>
      </c>
      <c r="P919" s="59">
        <f t="shared" si="217"/>
        <v>119.53</v>
      </c>
      <c r="Q919" s="58">
        <f t="shared" si="212"/>
        <v>2.9891203496450067E-5</v>
      </c>
      <c r="S919" s="59">
        <v>3.73</v>
      </c>
      <c r="T919" s="59">
        <v>8.82</v>
      </c>
      <c r="U919" s="59">
        <v>12.55</v>
      </c>
      <c r="V919" s="59">
        <v>43.11</v>
      </c>
      <c r="W919" s="59">
        <v>101.96</v>
      </c>
      <c r="X919" s="59">
        <v>145.07</v>
      </c>
      <c r="Y919" s="91">
        <f t="shared" si="213"/>
        <v>-25.539999999999992</v>
      </c>
    </row>
    <row r="920" spans="1:25" s="50" customFormat="1" x14ac:dyDescent="0.25">
      <c r="A920" s="52" t="s">
        <v>2892</v>
      </c>
      <c r="B920" s="44" t="s">
        <v>1094</v>
      </c>
      <c r="C920" s="62"/>
      <c r="D920" s="62"/>
      <c r="E920" s="87" t="s">
        <v>1095</v>
      </c>
      <c r="F920" s="62"/>
      <c r="G920" s="60"/>
      <c r="H920" s="60"/>
      <c r="I920" s="66"/>
      <c r="J920" s="60"/>
      <c r="K920" s="66"/>
      <c r="L920" s="60"/>
      <c r="M920" s="60"/>
      <c r="N920" s="60"/>
      <c r="O920" s="60"/>
      <c r="P920" s="61">
        <f>SUM(P921:P931)</f>
        <v>3954.1100000000006</v>
      </c>
      <c r="Q920" s="57">
        <f t="shared" si="212"/>
        <v>9.8881541585667363E-4</v>
      </c>
      <c r="S920" s="60"/>
      <c r="T920" s="60"/>
      <c r="U920" s="60"/>
      <c r="V920" s="60"/>
      <c r="W920" s="60"/>
      <c r="X920" s="61">
        <v>4793.91</v>
      </c>
      <c r="Y920" s="91">
        <f t="shared" si="213"/>
        <v>-839.79999999999927</v>
      </c>
    </row>
    <row r="921" spans="1:25" s="50" customFormat="1" x14ac:dyDescent="0.25">
      <c r="A921" s="52" t="s">
        <v>2893</v>
      </c>
      <c r="B921" s="3" t="s">
        <v>1096</v>
      </c>
      <c r="C921" s="46">
        <v>50301</v>
      </c>
      <c r="D921" s="47" t="s">
        <v>1490</v>
      </c>
      <c r="E921" s="48" t="s">
        <v>1054</v>
      </c>
      <c r="F921" s="46" t="s">
        <v>289</v>
      </c>
      <c r="G921" s="59">
        <v>42</v>
      </c>
      <c r="H921" s="59">
        <v>42</v>
      </c>
      <c r="I921" s="66">
        <v>26.01</v>
      </c>
      <c r="J921" s="59">
        <v>21.46</v>
      </c>
      <c r="K921" s="66">
        <v>22.07</v>
      </c>
      <c r="L921" s="59">
        <v>18.21</v>
      </c>
      <c r="M921" s="59">
        <f t="shared" ref="M921:M931" si="218">L921+J921</f>
        <v>39.67</v>
      </c>
      <c r="N921" s="59">
        <f t="shared" ref="N921:N931" si="219">TRUNC(J921*H921,2)</f>
        <v>901.32</v>
      </c>
      <c r="O921" s="59">
        <f t="shared" ref="O921:O931" si="220">TRUNC(L921*H921,2)</f>
        <v>764.82</v>
      </c>
      <c r="P921" s="59">
        <f t="shared" ref="P921:P931" si="221">TRUNC(((J921*H921)+(L921*H921)),2)</f>
        <v>1666.14</v>
      </c>
      <c r="Q921" s="58">
        <f t="shared" si="212"/>
        <v>4.1665631886200381E-4</v>
      </c>
      <c r="S921" s="59">
        <v>26.01</v>
      </c>
      <c r="T921" s="59">
        <v>22.07</v>
      </c>
      <c r="U921" s="59">
        <v>48.08</v>
      </c>
      <c r="V921" s="59">
        <v>1092.42</v>
      </c>
      <c r="W921" s="59">
        <v>926.94</v>
      </c>
      <c r="X921" s="59">
        <v>2019.36</v>
      </c>
      <c r="Y921" s="91">
        <f t="shared" si="213"/>
        <v>-353.2199999999998</v>
      </c>
    </row>
    <row r="922" spans="1:25" s="50" customFormat="1" x14ac:dyDescent="0.25">
      <c r="A922" s="52" t="s">
        <v>2894</v>
      </c>
      <c r="B922" s="3" t="s">
        <v>1097</v>
      </c>
      <c r="C922" s="46">
        <v>50901</v>
      </c>
      <c r="D922" s="47" t="s">
        <v>1490</v>
      </c>
      <c r="E922" s="48" t="s">
        <v>336</v>
      </c>
      <c r="F922" s="46" t="s">
        <v>7</v>
      </c>
      <c r="G922" s="59">
        <v>1.34</v>
      </c>
      <c r="H922" s="59">
        <v>1.34</v>
      </c>
      <c r="I922" s="66">
        <v>43.34</v>
      </c>
      <c r="J922" s="59">
        <v>35.76</v>
      </c>
      <c r="K922" s="66">
        <v>0</v>
      </c>
      <c r="L922" s="59">
        <v>0</v>
      </c>
      <c r="M922" s="59">
        <f t="shared" si="218"/>
        <v>35.76</v>
      </c>
      <c r="N922" s="59">
        <f t="shared" si="219"/>
        <v>47.91</v>
      </c>
      <c r="O922" s="59">
        <f t="shared" si="220"/>
        <v>0</v>
      </c>
      <c r="P922" s="59">
        <f t="shared" si="221"/>
        <v>47.91</v>
      </c>
      <c r="Q922" s="58">
        <f t="shared" si="212"/>
        <v>1.1980988534384025E-5</v>
      </c>
      <c r="S922" s="59">
        <v>43.34</v>
      </c>
      <c r="T922" s="59">
        <v>0</v>
      </c>
      <c r="U922" s="59">
        <v>43.34</v>
      </c>
      <c r="V922" s="59">
        <v>58.07</v>
      </c>
      <c r="W922" s="59">
        <v>0</v>
      </c>
      <c r="X922" s="59">
        <v>58.07</v>
      </c>
      <c r="Y922" s="91">
        <f t="shared" si="213"/>
        <v>-10.160000000000004</v>
      </c>
    </row>
    <row r="923" spans="1:25" s="50" customFormat="1" x14ac:dyDescent="0.25">
      <c r="A923" s="52" t="s">
        <v>2895</v>
      </c>
      <c r="B923" s="3" t="s">
        <v>1098</v>
      </c>
      <c r="C923" s="46">
        <v>50902</v>
      </c>
      <c r="D923" s="47" t="s">
        <v>1490</v>
      </c>
      <c r="E923" s="48" t="s">
        <v>338</v>
      </c>
      <c r="F923" s="46" t="s">
        <v>11</v>
      </c>
      <c r="G923" s="59">
        <v>4.4800000000000004</v>
      </c>
      <c r="H923" s="59">
        <v>4.4800000000000004</v>
      </c>
      <c r="I923" s="66">
        <v>5.33</v>
      </c>
      <c r="J923" s="59">
        <v>4.3899999999999997</v>
      </c>
      <c r="K923" s="66">
        <v>0</v>
      </c>
      <c r="L923" s="59">
        <v>0</v>
      </c>
      <c r="M923" s="59">
        <f t="shared" si="218"/>
        <v>4.3899999999999997</v>
      </c>
      <c r="N923" s="59">
        <f t="shared" si="219"/>
        <v>19.66</v>
      </c>
      <c r="O923" s="59">
        <f t="shared" si="220"/>
        <v>0</v>
      </c>
      <c r="P923" s="59">
        <f t="shared" si="221"/>
        <v>19.66</v>
      </c>
      <c r="Q923" s="58">
        <f t="shared" si="212"/>
        <v>4.9164315296595689E-6</v>
      </c>
      <c r="S923" s="59">
        <v>5.33</v>
      </c>
      <c r="T923" s="59">
        <v>0</v>
      </c>
      <c r="U923" s="59">
        <v>5.33</v>
      </c>
      <c r="V923" s="59">
        <v>23.87</v>
      </c>
      <c r="W923" s="59">
        <v>0</v>
      </c>
      <c r="X923" s="59">
        <v>23.87</v>
      </c>
      <c r="Y923" s="91">
        <f t="shared" si="213"/>
        <v>-4.2100000000000009</v>
      </c>
    </row>
    <row r="924" spans="1:25" s="50" customFormat="1" ht="24" x14ac:dyDescent="0.25">
      <c r="A924" s="52" t="s">
        <v>2896</v>
      </c>
      <c r="B924" s="3" t="s">
        <v>1099</v>
      </c>
      <c r="C924" s="46">
        <v>96616</v>
      </c>
      <c r="D924" s="46" t="s">
        <v>103</v>
      </c>
      <c r="E924" s="48" t="s">
        <v>1578</v>
      </c>
      <c r="F924" s="46" t="s">
        <v>7</v>
      </c>
      <c r="G924" s="59">
        <v>7.0000000000000007E-2</v>
      </c>
      <c r="H924" s="59">
        <v>7.0000000000000007E-2</v>
      </c>
      <c r="I924" s="66">
        <v>220</v>
      </c>
      <c r="J924" s="59">
        <v>181.56</v>
      </c>
      <c r="K924" s="66">
        <v>440.77</v>
      </c>
      <c r="L924" s="59">
        <v>363.76</v>
      </c>
      <c r="M924" s="59">
        <f t="shared" si="218"/>
        <v>545.31999999999994</v>
      </c>
      <c r="N924" s="59">
        <f t="shared" si="219"/>
        <v>12.7</v>
      </c>
      <c r="O924" s="59">
        <f t="shared" si="220"/>
        <v>25.46</v>
      </c>
      <c r="P924" s="59">
        <f t="shared" si="221"/>
        <v>38.17</v>
      </c>
      <c r="Q924" s="58">
        <f t="shared" si="212"/>
        <v>9.5452793228436305E-6</v>
      </c>
      <c r="S924" s="59">
        <v>220</v>
      </c>
      <c r="T924" s="59">
        <v>440.77</v>
      </c>
      <c r="U924" s="59">
        <v>660.77</v>
      </c>
      <c r="V924" s="59">
        <v>15.4</v>
      </c>
      <c r="W924" s="59">
        <v>30.85</v>
      </c>
      <c r="X924" s="59">
        <v>46.25</v>
      </c>
      <c r="Y924" s="91">
        <f t="shared" si="213"/>
        <v>-8.0799999999999983</v>
      </c>
    </row>
    <row r="925" spans="1:25" s="50" customFormat="1" ht="24" x14ac:dyDescent="0.25">
      <c r="A925" s="52" t="s">
        <v>2897</v>
      </c>
      <c r="B925" s="3" t="s">
        <v>1100</v>
      </c>
      <c r="C925" s="46">
        <v>51030</v>
      </c>
      <c r="D925" s="47" t="s">
        <v>1490</v>
      </c>
      <c r="E925" s="48" t="s">
        <v>1579</v>
      </c>
      <c r="F925" s="46" t="s">
        <v>7</v>
      </c>
      <c r="G925" s="59">
        <v>0.76</v>
      </c>
      <c r="H925" s="59">
        <v>0.76</v>
      </c>
      <c r="I925" s="66">
        <v>79.12</v>
      </c>
      <c r="J925" s="59">
        <v>65.290000000000006</v>
      </c>
      <c r="K925" s="66">
        <v>435.6</v>
      </c>
      <c r="L925" s="59">
        <v>359.5</v>
      </c>
      <c r="M925" s="59">
        <f t="shared" si="218"/>
        <v>424.79</v>
      </c>
      <c r="N925" s="59">
        <f t="shared" si="219"/>
        <v>49.62</v>
      </c>
      <c r="O925" s="59">
        <f t="shared" si="220"/>
        <v>273.22000000000003</v>
      </c>
      <c r="P925" s="59">
        <f t="shared" si="221"/>
        <v>322.83999999999997</v>
      </c>
      <c r="Q925" s="58">
        <f t="shared" si="212"/>
        <v>8.0733507377176759E-5</v>
      </c>
      <c r="S925" s="59">
        <v>79.12</v>
      </c>
      <c r="T925" s="59">
        <v>435.6</v>
      </c>
      <c r="U925" s="59">
        <v>514.72</v>
      </c>
      <c r="V925" s="59">
        <v>60.13</v>
      </c>
      <c r="W925" s="59">
        <v>331.05</v>
      </c>
      <c r="X925" s="59">
        <v>391.18</v>
      </c>
      <c r="Y925" s="91">
        <f t="shared" si="213"/>
        <v>-68.340000000000032</v>
      </c>
    </row>
    <row r="926" spans="1:25" s="50" customFormat="1" ht="24" x14ac:dyDescent="0.25">
      <c r="A926" s="52" t="s">
        <v>2898</v>
      </c>
      <c r="B926" s="3" t="s">
        <v>1101</v>
      </c>
      <c r="C926" s="46">
        <v>51026</v>
      </c>
      <c r="D926" s="47" t="s">
        <v>1490</v>
      </c>
      <c r="E926" s="48" t="s">
        <v>1908</v>
      </c>
      <c r="F926" s="46" t="s">
        <v>7</v>
      </c>
      <c r="G926" s="59">
        <v>0.76</v>
      </c>
      <c r="H926" s="59">
        <v>0.76</v>
      </c>
      <c r="I926" s="66">
        <v>40.18</v>
      </c>
      <c r="J926" s="59">
        <v>33.159999999999997</v>
      </c>
      <c r="K926" s="66">
        <v>0.11</v>
      </c>
      <c r="L926" s="59">
        <v>0.09</v>
      </c>
      <c r="M926" s="59">
        <f t="shared" si="218"/>
        <v>33.25</v>
      </c>
      <c r="N926" s="59">
        <f t="shared" si="219"/>
        <v>25.2</v>
      </c>
      <c r="O926" s="59">
        <f t="shared" si="220"/>
        <v>0.06</v>
      </c>
      <c r="P926" s="59">
        <f t="shared" si="221"/>
        <v>25.27</v>
      </c>
      <c r="Q926" s="58">
        <f t="shared" si="212"/>
        <v>6.3193400180313994E-6</v>
      </c>
      <c r="S926" s="59">
        <v>40.18</v>
      </c>
      <c r="T926" s="59">
        <v>0.11</v>
      </c>
      <c r="U926" s="59">
        <v>40.29</v>
      </c>
      <c r="V926" s="59">
        <v>30.53</v>
      </c>
      <c r="W926" s="59">
        <v>0.09</v>
      </c>
      <c r="X926" s="59">
        <v>30.62</v>
      </c>
      <c r="Y926" s="91">
        <f t="shared" si="213"/>
        <v>-5.3500000000000014</v>
      </c>
    </row>
    <row r="927" spans="1:25" s="50" customFormat="1" x14ac:dyDescent="0.25">
      <c r="A927" s="52" t="s">
        <v>2899</v>
      </c>
      <c r="B927" s="3" t="s">
        <v>1102</v>
      </c>
      <c r="C927" s="46">
        <v>51009</v>
      </c>
      <c r="D927" s="47" t="s">
        <v>1490</v>
      </c>
      <c r="E927" s="48" t="s">
        <v>1063</v>
      </c>
      <c r="F927" s="46" t="s">
        <v>11</v>
      </c>
      <c r="G927" s="59">
        <v>10.08</v>
      </c>
      <c r="H927" s="59">
        <v>10.08</v>
      </c>
      <c r="I927" s="66">
        <v>48.56</v>
      </c>
      <c r="J927" s="59">
        <v>40.07</v>
      </c>
      <c r="K927" s="66">
        <v>31.48</v>
      </c>
      <c r="L927" s="59">
        <v>25.98</v>
      </c>
      <c r="M927" s="59">
        <f t="shared" si="218"/>
        <v>66.05</v>
      </c>
      <c r="N927" s="59">
        <f t="shared" si="219"/>
        <v>403.9</v>
      </c>
      <c r="O927" s="59">
        <f t="shared" si="220"/>
        <v>261.87</v>
      </c>
      <c r="P927" s="59">
        <f t="shared" si="221"/>
        <v>665.78</v>
      </c>
      <c r="Q927" s="58">
        <f t="shared" si="212"/>
        <v>1.6649347832231677E-4</v>
      </c>
      <c r="S927" s="59">
        <v>48.56</v>
      </c>
      <c r="T927" s="59">
        <v>31.48</v>
      </c>
      <c r="U927" s="59">
        <v>80.040000000000006</v>
      </c>
      <c r="V927" s="59">
        <v>489.48</v>
      </c>
      <c r="W927" s="59">
        <v>317.32</v>
      </c>
      <c r="X927" s="59">
        <v>806.8</v>
      </c>
      <c r="Y927" s="91">
        <f t="shared" si="213"/>
        <v>-141.01999999999998</v>
      </c>
    </row>
    <row r="928" spans="1:25" s="50" customFormat="1" x14ac:dyDescent="0.25">
      <c r="A928" s="52" t="s">
        <v>2900</v>
      </c>
      <c r="B928" s="3" t="s">
        <v>1103</v>
      </c>
      <c r="C928" s="46">
        <v>52014</v>
      </c>
      <c r="D928" s="47" t="s">
        <v>1490</v>
      </c>
      <c r="E928" s="48" t="s">
        <v>344</v>
      </c>
      <c r="F928" s="46" t="s">
        <v>345</v>
      </c>
      <c r="G928" s="59">
        <v>28</v>
      </c>
      <c r="H928" s="59">
        <v>28</v>
      </c>
      <c r="I928" s="66">
        <v>2.61</v>
      </c>
      <c r="J928" s="59">
        <v>2.15</v>
      </c>
      <c r="K928" s="66">
        <v>12.68</v>
      </c>
      <c r="L928" s="59">
        <v>10.46</v>
      </c>
      <c r="M928" s="59">
        <f t="shared" si="218"/>
        <v>12.610000000000001</v>
      </c>
      <c r="N928" s="59">
        <f t="shared" si="219"/>
        <v>60.2</v>
      </c>
      <c r="O928" s="59">
        <f t="shared" si="220"/>
        <v>292.88</v>
      </c>
      <c r="P928" s="59">
        <f t="shared" si="221"/>
        <v>353.08</v>
      </c>
      <c r="Q928" s="58">
        <f t="shared" si="212"/>
        <v>8.8295709282411024E-5</v>
      </c>
      <c r="S928" s="59">
        <v>2.61</v>
      </c>
      <c r="T928" s="59">
        <v>12.68</v>
      </c>
      <c r="U928" s="59">
        <v>15.29</v>
      </c>
      <c r="V928" s="59">
        <v>73.08</v>
      </c>
      <c r="W928" s="59">
        <v>355.04</v>
      </c>
      <c r="X928" s="59">
        <v>428.12</v>
      </c>
      <c r="Y928" s="91">
        <f t="shared" si="213"/>
        <v>-75.04000000000002</v>
      </c>
    </row>
    <row r="929" spans="1:25" s="50" customFormat="1" x14ac:dyDescent="0.25">
      <c r="A929" s="52" t="s">
        <v>2901</v>
      </c>
      <c r="B929" s="3" t="s">
        <v>1104</v>
      </c>
      <c r="C929" s="46">
        <v>52005</v>
      </c>
      <c r="D929" s="47" t="s">
        <v>1490</v>
      </c>
      <c r="E929" s="48" t="s">
        <v>351</v>
      </c>
      <c r="F929" s="46" t="s">
        <v>345</v>
      </c>
      <c r="G929" s="59">
        <v>57.35</v>
      </c>
      <c r="H929" s="59">
        <v>57.35</v>
      </c>
      <c r="I929" s="66">
        <v>2.98</v>
      </c>
      <c r="J929" s="59">
        <v>2.4500000000000002</v>
      </c>
      <c r="K929" s="66">
        <v>8.99</v>
      </c>
      <c r="L929" s="59">
        <v>7.41</v>
      </c>
      <c r="M929" s="59">
        <f t="shared" si="218"/>
        <v>9.86</v>
      </c>
      <c r="N929" s="59">
        <f t="shared" si="219"/>
        <v>140.5</v>
      </c>
      <c r="O929" s="59">
        <f t="shared" si="220"/>
        <v>424.96</v>
      </c>
      <c r="P929" s="59">
        <f t="shared" si="221"/>
        <v>565.47</v>
      </c>
      <c r="Q929" s="58">
        <f t="shared" si="212"/>
        <v>1.4140867431722262E-4</v>
      </c>
      <c r="S929" s="59">
        <v>2.98</v>
      </c>
      <c r="T929" s="59">
        <v>8.99</v>
      </c>
      <c r="U929" s="59">
        <v>11.97</v>
      </c>
      <c r="V929" s="59">
        <v>170.9</v>
      </c>
      <c r="W929" s="59">
        <v>515.57000000000005</v>
      </c>
      <c r="X929" s="59">
        <v>686.47</v>
      </c>
      <c r="Y929" s="91">
        <f t="shared" si="213"/>
        <v>-121</v>
      </c>
    </row>
    <row r="930" spans="1:25" s="50" customFormat="1" x14ac:dyDescent="0.25">
      <c r="A930" s="52" t="s">
        <v>2902</v>
      </c>
      <c r="B930" s="3" t="s">
        <v>1105</v>
      </c>
      <c r="C930" s="46">
        <v>50903</v>
      </c>
      <c r="D930" s="47" t="s">
        <v>1490</v>
      </c>
      <c r="E930" s="48" t="s">
        <v>1065</v>
      </c>
      <c r="F930" s="46" t="s">
        <v>7</v>
      </c>
      <c r="G930" s="59">
        <v>0.57999999999999996</v>
      </c>
      <c r="H930" s="59">
        <v>0.57999999999999996</v>
      </c>
      <c r="I930" s="66">
        <v>22.67</v>
      </c>
      <c r="J930" s="59">
        <v>18.7</v>
      </c>
      <c r="K930" s="66">
        <v>0</v>
      </c>
      <c r="L930" s="59">
        <v>0</v>
      </c>
      <c r="M930" s="59">
        <f t="shared" si="218"/>
        <v>18.7</v>
      </c>
      <c r="N930" s="59">
        <f t="shared" si="219"/>
        <v>10.84</v>
      </c>
      <c r="O930" s="59">
        <f t="shared" si="220"/>
        <v>0</v>
      </c>
      <c r="P930" s="59">
        <f t="shared" si="221"/>
        <v>10.84</v>
      </c>
      <c r="Q930" s="58">
        <f t="shared" si="212"/>
        <v>2.7107893072995793E-6</v>
      </c>
      <c r="S930" s="59">
        <v>22.67</v>
      </c>
      <c r="T930" s="59">
        <v>0</v>
      </c>
      <c r="U930" s="59">
        <v>22.67</v>
      </c>
      <c r="V930" s="59">
        <v>13.14</v>
      </c>
      <c r="W930" s="59">
        <v>0</v>
      </c>
      <c r="X930" s="59">
        <v>13.14</v>
      </c>
      <c r="Y930" s="91">
        <f t="shared" si="213"/>
        <v>-2.3000000000000007</v>
      </c>
    </row>
    <row r="931" spans="1:25" s="50" customFormat="1" x14ac:dyDescent="0.25">
      <c r="A931" s="52" t="s">
        <v>2903</v>
      </c>
      <c r="B931" s="3" t="s">
        <v>1106</v>
      </c>
      <c r="C931" s="46">
        <v>52006</v>
      </c>
      <c r="D931" s="47" t="s">
        <v>1490</v>
      </c>
      <c r="E931" s="48" t="s">
        <v>1067</v>
      </c>
      <c r="F931" s="46" t="s">
        <v>345</v>
      </c>
      <c r="G931" s="59">
        <v>23.11</v>
      </c>
      <c r="H931" s="59">
        <v>23.11</v>
      </c>
      <c r="I931" s="66">
        <v>3.73</v>
      </c>
      <c r="J931" s="59">
        <v>3.07</v>
      </c>
      <c r="K931" s="66">
        <v>8.82</v>
      </c>
      <c r="L931" s="59">
        <v>7.27</v>
      </c>
      <c r="M931" s="59">
        <f t="shared" si="218"/>
        <v>10.34</v>
      </c>
      <c r="N931" s="59">
        <f t="shared" si="219"/>
        <v>70.94</v>
      </c>
      <c r="O931" s="59">
        <f t="shared" si="220"/>
        <v>168</v>
      </c>
      <c r="P931" s="59">
        <f t="shared" si="221"/>
        <v>238.95</v>
      </c>
      <c r="Q931" s="58">
        <f t="shared" si="212"/>
        <v>5.9754898983324208E-5</v>
      </c>
      <c r="S931" s="59">
        <v>3.73</v>
      </c>
      <c r="T931" s="59">
        <v>8.82</v>
      </c>
      <c r="U931" s="59">
        <v>12.55</v>
      </c>
      <c r="V931" s="59">
        <v>86.2</v>
      </c>
      <c r="W931" s="59">
        <v>203.83</v>
      </c>
      <c r="X931" s="59">
        <v>290.02999999999997</v>
      </c>
      <c r="Y931" s="91">
        <f t="shared" si="213"/>
        <v>-51.079999999999984</v>
      </c>
    </row>
    <row r="932" spans="1:25" s="50" customFormat="1" x14ac:dyDescent="0.25">
      <c r="A932" s="52" t="s">
        <v>2904</v>
      </c>
      <c r="B932" s="44" t="s">
        <v>1107</v>
      </c>
      <c r="C932" s="62"/>
      <c r="D932" s="62"/>
      <c r="E932" s="87" t="s">
        <v>1108</v>
      </c>
      <c r="F932" s="62"/>
      <c r="G932" s="60"/>
      <c r="H932" s="60"/>
      <c r="I932" s="66"/>
      <c r="J932" s="60"/>
      <c r="K932" s="66"/>
      <c r="L932" s="60"/>
      <c r="M932" s="60"/>
      <c r="N932" s="60"/>
      <c r="O932" s="60"/>
      <c r="P932" s="61">
        <f>SUM(P933:P943)</f>
        <v>3213.12</v>
      </c>
      <c r="Q932" s="57">
        <f t="shared" si="212"/>
        <v>8.0351396116885832E-4</v>
      </c>
      <c r="S932" s="60"/>
      <c r="T932" s="60"/>
      <c r="U932" s="60"/>
      <c r="V932" s="60"/>
      <c r="W932" s="60"/>
      <c r="X932" s="61">
        <v>3895.62</v>
      </c>
      <c r="Y932" s="91">
        <f t="shared" si="213"/>
        <v>-682.5</v>
      </c>
    </row>
    <row r="933" spans="1:25" s="50" customFormat="1" x14ac:dyDescent="0.25">
      <c r="A933" s="52" t="s">
        <v>2905</v>
      </c>
      <c r="B933" s="3" t="s">
        <v>1109</v>
      </c>
      <c r="C933" s="46">
        <v>50901</v>
      </c>
      <c r="D933" s="47" t="s">
        <v>1490</v>
      </c>
      <c r="E933" s="48" t="s">
        <v>336</v>
      </c>
      <c r="F933" s="46" t="s">
        <v>7</v>
      </c>
      <c r="G933" s="59">
        <v>3.68</v>
      </c>
      <c r="H933" s="59">
        <v>3.68</v>
      </c>
      <c r="I933" s="66">
        <v>43.34</v>
      </c>
      <c r="J933" s="59">
        <v>35.76</v>
      </c>
      <c r="K933" s="66">
        <v>0</v>
      </c>
      <c r="L933" s="59">
        <v>0</v>
      </c>
      <c r="M933" s="59">
        <f t="shared" ref="M933:M943" si="222">L933+J933</f>
        <v>35.76</v>
      </c>
      <c r="N933" s="59">
        <f t="shared" ref="N933:N943" si="223">TRUNC(J933*H933,2)</f>
        <v>131.59</v>
      </c>
      <c r="O933" s="59">
        <f t="shared" ref="O933:O943" si="224">TRUNC(L933*H933,2)</f>
        <v>0</v>
      </c>
      <c r="P933" s="59">
        <f t="shared" ref="P933:P943" si="225">TRUNC(((J933*H933)+(L933*H933)),2)</f>
        <v>131.59</v>
      </c>
      <c r="Q933" s="58">
        <f t="shared" si="212"/>
        <v>3.2907081637228013E-5</v>
      </c>
      <c r="S933" s="59">
        <v>43.34</v>
      </c>
      <c r="T933" s="59">
        <v>0</v>
      </c>
      <c r="U933" s="59">
        <v>43.34</v>
      </c>
      <c r="V933" s="59">
        <v>159.49</v>
      </c>
      <c r="W933" s="59">
        <v>0</v>
      </c>
      <c r="X933" s="59">
        <v>159.49</v>
      </c>
      <c r="Y933" s="91">
        <f t="shared" si="213"/>
        <v>-27.900000000000006</v>
      </c>
    </row>
    <row r="934" spans="1:25" s="50" customFormat="1" x14ac:dyDescent="0.25">
      <c r="A934" s="52" t="s">
        <v>2906</v>
      </c>
      <c r="B934" s="3" t="s">
        <v>1110</v>
      </c>
      <c r="C934" s="46">
        <v>50902</v>
      </c>
      <c r="D934" s="47" t="s">
        <v>1490</v>
      </c>
      <c r="E934" s="48" t="s">
        <v>338</v>
      </c>
      <c r="F934" s="46" t="s">
        <v>11</v>
      </c>
      <c r="G934" s="59">
        <v>4.9000000000000004</v>
      </c>
      <c r="H934" s="59">
        <v>4.9000000000000004</v>
      </c>
      <c r="I934" s="66">
        <v>5.33</v>
      </c>
      <c r="J934" s="59">
        <v>4.3899999999999997</v>
      </c>
      <c r="K934" s="66">
        <v>0</v>
      </c>
      <c r="L934" s="59">
        <v>0</v>
      </c>
      <c r="M934" s="59">
        <f t="shared" si="222"/>
        <v>4.3899999999999997</v>
      </c>
      <c r="N934" s="59">
        <f t="shared" si="223"/>
        <v>21.51</v>
      </c>
      <c r="O934" s="59">
        <f t="shared" si="224"/>
        <v>0</v>
      </c>
      <c r="P934" s="59">
        <f t="shared" si="225"/>
        <v>21.51</v>
      </c>
      <c r="Q934" s="58">
        <f t="shared" si="212"/>
        <v>5.3790662361636491E-6</v>
      </c>
      <c r="S934" s="59">
        <v>5.33</v>
      </c>
      <c r="T934" s="59">
        <v>0</v>
      </c>
      <c r="U934" s="59">
        <v>5.33</v>
      </c>
      <c r="V934" s="59">
        <v>26.11</v>
      </c>
      <c r="W934" s="59">
        <v>0</v>
      </c>
      <c r="X934" s="59">
        <v>26.11</v>
      </c>
      <c r="Y934" s="91">
        <f t="shared" si="213"/>
        <v>-4.5999999999999979</v>
      </c>
    </row>
    <row r="935" spans="1:25" s="50" customFormat="1" ht="24" x14ac:dyDescent="0.25">
      <c r="A935" s="52" t="s">
        <v>2907</v>
      </c>
      <c r="B935" s="3" t="s">
        <v>1111</v>
      </c>
      <c r="C935" s="46">
        <v>96616</v>
      </c>
      <c r="D935" s="46" t="s">
        <v>103</v>
      </c>
      <c r="E935" s="48" t="s">
        <v>1578</v>
      </c>
      <c r="F935" s="46" t="s">
        <v>7</v>
      </c>
      <c r="G935" s="59">
        <v>0.25</v>
      </c>
      <c r="H935" s="59">
        <v>0.25</v>
      </c>
      <c r="I935" s="66">
        <v>220</v>
      </c>
      <c r="J935" s="59">
        <v>181.56</v>
      </c>
      <c r="K935" s="66">
        <v>440.77</v>
      </c>
      <c r="L935" s="59">
        <v>363.76</v>
      </c>
      <c r="M935" s="59">
        <f t="shared" si="222"/>
        <v>545.31999999999994</v>
      </c>
      <c r="N935" s="59">
        <f t="shared" si="223"/>
        <v>45.39</v>
      </c>
      <c r="O935" s="59">
        <f t="shared" si="224"/>
        <v>90.94</v>
      </c>
      <c r="P935" s="59">
        <f t="shared" si="225"/>
        <v>136.33000000000001</v>
      </c>
      <c r="Q935" s="58">
        <f t="shared" si="212"/>
        <v>3.4092426777135765E-5</v>
      </c>
      <c r="S935" s="59">
        <v>220</v>
      </c>
      <c r="T935" s="59">
        <v>440.77</v>
      </c>
      <c r="U935" s="59">
        <v>660.77</v>
      </c>
      <c r="V935" s="59">
        <v>55</v>
      </c>
      <c r="W935" s="59">
        <v>110.19</v>
      </c>
      <c r="X935" s="59">
        <v>165.19</v>
      </c>
      <c r="Y935" s="91">
        <f t="shared" si="213"/>
        <v>-28.859999999999985</v>
      </c>
    </row>
    <row r="936" spans="1:25" s="50" customFormat="1" ht="24" x14ac:dyDescent="0.25">
      <c r="A936" s="52" t="s">
        <v>2908</v>
      </c>
      <c r="B936" s="3" t="s">
        <v>1112</v>
      </c>
      <c r="C936" s="46">
        <v>51030</v>
      </c>
      <c r="D936" s="47" t="s">
        <v>1490</v>
      </c>
      <c r="E936" s="48" t="s">
        <v>1579</v>
      </c>
      <c r="F936" s="46" t="s">
        <v>7</v>
      </c>
      <c r="G936" s="59">
        <v>1.99</v>
      </c>
      <c r="H936" s="59">
        <v>1.99</v>
      </c>
      <c r="I936" s="66">
        <v>79.12</v>
      </c>
      <c r="J936" s="59">
        <v>65.290000000000006</v>
      </c>
      <c r="K936" s="66">
        <v>435.6</v>
      </c>
      <c r="L936" s="59">
        <v>359.5</v>
      </c>
      <c r="M936" s="59">
        <f t="shared" si="222"/>
        <v>424.79</v>
      </c>
      <c r="N936" s="59">
        <f t="shared" si="223"/>
        <v>129.91999999999999</v>
      </c>
      <c r="O936" s="59">
        <f t="shared" si="224"/>
        <v>715.4</v>
      </c>
      <c r="P936" s="59">
        <f t="shared" si="225"/>
        <v>845.33</v>
      </c>
      <c r="Q936" s="58">
        <f t="shared" si="212"/>
        <v>2.1139405213464515E-4</v>
      </c>
      <c r="S936" s="59">
        <v>79.12</v>
      </c>
      <c r="T936" s="59">
        <v>435.6</v>
      </c>
      <c r="U936" s="59">
        <v>514.72</v>
      </c>
      <c r="V936" s="59">
        <v>157.44</v>
      </c>
      <c r="W936" s="59">
        <v>866.85</v>
      </c>
      <c r="X936" s="59">
        <v>1024.29</v>
      </c>
      <c r="Y936" s="91">
        <f t="shared" si="213"/>
        <v>-178.95999999999992</v>
      </c>
    </row>
    <row r="937" spans="1:25" s="50" customFormat="1" ht="24" x14ac:dyDescent="0.25">
      <c r="A937" s="52" t="s">
        <v>2909</v>
      </c>
      <c r="B937" s="3" t="s">
        <v>1113</v>
      </c>
      <c r="C937" s="46">
        <v>51026</v>
      </c>
      <c r="D937" s="47" t="s">
        <v>1490</v>
      </c>
      <c r="E937" s="48" t="s">
        <v>1908</v>
      </c>
      <c r="F937" s="46" t="s">
        <v>7</v>
      </c>
      <c r="G937" s="59">
        <v>1.99</v>
      </c>
      <c r="H937" s="59">
        <v>1.99</v>
      </c>
      <c r="I937" s="66">
        <v>40.18</v>
      </c>
      <c r="J937" s="59">
        <v>33.159999999999997</v>
      </c>
      <c r="K937" s="66">
        <v>0.11</v>
      </c>
      <c r="L937" s="59">
        <v>0.09</v>
      </c>
      <c r="M937" s="59">
        <f t="shared" si="222"/>
        <v>33.25</v>
      </c>
      <c r="N937" s="59">
        <f t="shared" si="223"/>
        <v>65.98</v>
      </c>
      <c r="O937" s="59">
        <f t="shared" si="224"/>
        <v>0.17</v>
      </c>
      <c r="P937" s="59">
        <f t="shared" si="225"/>
        <v>66.16</v>
      </c>
      <c r="Q937" s="58">
        <f t="shared" si="212"/>
        <v>1.6544817395843187E-5</v>
      </c>
      <c r="S937" s="59">
        <v>40.18</v>
      </c>
      <c r="T937" s="59">
        <v>0.11</v>
      </c>
      <c r="U937" s="59">
        <v>40.29</v>
      </c>
      <c r="V937" s="59">
        <v>79.95</v>
      </c>
      <c r="W937" s="59">
        <v>0.22</v>
      </c>
      <c r="X937" s="59">
        <v>80.17</v>
      </c>
      <c r="Y937" s="91">
        <f t="shared" si="213"/>
        <v>-14.010000000000005</v>
      </c>
    </row>
    <row r="938" spans="1:25" s="50" customFormat="1" x14ac:dyDescent="0.25">
      <c r="A938" s="52" t="s">
        <v>2910</v>
      </c>
      <c r="B938" s="3" t="s">
        <v>1114</v>
      </c>
      <c r="C938" s="46">
        <v>52004</v>
      </c>
      <c r="D938" s="47" t="s">
        <v>1490</v>
      </c>
      <c r="E938" s="48" t="s">
        <v>349</v>
      </c>
      <c r="F938" s="46" t="s">
        <v>345</v>
      </c>
      <c r="G938" s="59">
        <v>48.96</v>
      </c>
      <c r="H938" s="59">
        <v>48.96</v>
      </c>
      <c r="I938" s="66">
        <v>2.98</v>
      </c>
      <c r="J938" s="59">
        <v>2.4500000000000002</v>
      </c>
      <c r="K938" s="66">
        <v>9.3800000000000008</v>
      </c>
      <c r="L938" s="59">
        <v>7.74</v>
      </c>
      <c r="M938" s="59">
        <f t="shared" si="222"/>
        <v>10.190000000000001</v>
      </c>
      <c r="N938" s="59">
        <f t="shared" si="223"/>
        <v>119.95</v>
      </c>
      <c r="O938" s="59">
        <f t="shared" si="224"/>
        <v>378.95</v>
      </c>
      <c r="P938" s="59">
        <f t="shared" si="225"/>
        <v>498.9</v>
      </c>
      <c r="Q938" s="58">
        <f t="shared" si="212"/>
        <v>1.2476132706750555E-4</v>
      </c>
      <c r="S938" s="59">
        <v>2.98</v>
      </c>
      <c r="T938" s="59">
        <v>9.3800000000000008</v>
      </c>
      <c r="U938" s="59">
        <v>12.36</v>
      </c>
      <c r="V938" s="59">
        <v>145.9</v>
      </c>
      <c r="W938" s="59">
        <v>459.24</v>
      </c>
      <c r="X938" s="59">
        <v>605.14</v>
      </c>
      <c r="Y938" s="91">
        <f t="shared" si="213"/>
        <v>-106.24000000000001</v>
      </c>
    </row>
    <row r="939" spans="1:25" s="50" customFormat="1" x14ac:dyDescent="0.25">
      <c r="A939" s="52" t="s">
        <v>2911</v>
      </c>
      <c r="B939" s="3" t="s">
        <v>1115</v>
      </c>
      <c r="C939" s="46">
        <v>52005</v>
      </c>
      <c r="D939" s="47" t="s">
        <v>1490</v>
      </c>
      <c r="E939" s="48" t="s">
        <v>351</v>
      </c>
      <c r="F939" s="46" t="s">
        <v>345</v>
      </c>
      <c r="G939" s="59">
        <v>42.2</v>
      </c>
      <c r="H939" s="59">
        <v>42.2</v>
      </c>
      <c r="I939" s="66">
        <v>2.98</v>
      </c>
      <c r="J939" s="59">
        <v>2.4500000000000002</v>
      </c>
      <c r="K939" s="66">
        <v>8.99</v>
      </c>
      <c r="L939" s="59">
        <v>7.41</v>
      </c>
      <c r="M939" s="59">
        <f t="shared" si="222"/>
        <v>9.86</v>
      </c>
      <c r="N939" s="59">
        <f t="shared" si="223"/>
        <v>103.39</v>
      </c>
      <c r="O939" s="59">
        <f t="shared" si="224"/>
        <v>312.7</v>
      </c>
      <c r="P939" s="59">
        <f t="shared" si="225"/>
        <v>416.09</v>
      </c>
      <c r="Q939" s="58">
        <f t="shared" si="212"/>
        <v>1.0405279731312564E-4</v>
      </c>
      <c r="S939" s="59">
        <v>2.98</v>
      </c>
      <c r="T939" s="59">
        <v>8.99</v>
      </c>
      <c r="U939" s="59">
        <v>11.97</v>
      </c>
      <c r="V939" s="59">
        <v>125.75</v>
      </c>
      <c r="W939" s="59">
        <v>379.38</v>
      </c>
      <c r="X939" s="59">
        <v>505.13</v>
      </c>
      <c r="Y939" s="91">
        <f t="shared" si="213"/>
        <v>-89.04000000000002</v>
      </c>
    </row>
    <row r="940" spans="1:25" s="50" customFormat="1" x14ac:dyDescent="0.25">
      <c r="A940" s="52" t="s">
        <v>2912</v>
      </c>
      <c r="B940" s="3" t="s">
        <v>1116</v>
      </c>
      <c r="C940" s="46">
        <v>52014</v>
      </c>
      <c r="D940" s="47" t="s">
        <v>1490</v>
      </c>
      <c r="E940" s="48" t="s">
        <v>344</v>
      </c>
      <c r="F940" s="46" t="s">
        <v>345</v>
      </c>
      <c r="G940" s="59">
        <v>9.86</v>
      </c>
      <c r="H940" s="59">
        <v>9.86</v>
      </c>
      <c r="I940" s="66">
        <v>2.61</v>
      </c>
      <c r="J940" s="59">
        <v>2.15</v>
      </c>
      <c r="K940" s="66">
        <v>12.68</v>
      </c>
      <c r="L940" s="59">
        <v>10.46</v>
      </c>
      <c r="M940" s="59">
        <f t="shared" si="222"/>
        <v>12.610000000000001</v>
      </c>
      <c r="N940" s="59">
        <f t="shared" si="223"/>
        <v>21.19</v>
      </c>
      <c r="O940" s="59">
        <f t="shared" si="224"/>
        <v>103.13</v>
      </c>
      <c r="P940" s="59">
        <f t="shared" si="225"/>
        <v>124.33</v>
      </c>
      <c r="Q940" s="58">
        <f t="shared" si="212"/>
        <v>3.1091553005217408E-5</v>
      </c>
      <c r="S940" s="59">
        <v>2.61</v>
      </c>
      <c r="T940" s="59">
        <v>12.68</v>
      </c>
      <c r="U940" s="59">
        <v>15.29</v>
      </c>
      <c r="V940" s="59">
        <v>25.73</v>
      </c>
      <c r="W940" s="59">
        <v>125.02</v>
      </c>
      <c r="X940" s="59">
        <v>150.75</v>
      </c>
      <c r="Y940" s="91">
        <f t="shared" si="213"/>
        <v>-26.42</v>
      </c>
    </row>
    <row r="941" spans="1:25" s="50" customFormat="1" x14ac:dyDescent="0.25">
      <c r="A941" s="52" t="s">
        <v>2913</v>
      </c>
      <c r="B941" s="3" t="s">
        <v>1117</v>
      </c>
      <c r="C941" s="46">
        <v>51009</v>
      </c>
      <c r="D941" s="47" t="s">
        <v>1490</v>
      </c>
      <c r="E941" s="48" t="s">
        <v>1063</v>
      </c>
      <c r="F941" s="46" t="s">
        <v>11</v>
      </c>
      <c r="G941" s="59">
        <v>7.15</v>
      </c>
      <c r="H941" s="59">
        <v>7.15</v>
      </c>
      <c r="I941" s="66">
        <v>48.56</v>
      </c>
      <c r="J941" s="59">
        <v>40.07</v>
      </c>
      <c r="K941" s="66">
        <v>31.48</v>
      </c>
      <c r="L941" s="59">
        <v>25.98</v>
      </c>
      <c r="M941" s="59">
        <f t="shared" si="222"/>
        <v>66.05</v>
      </c>
      <c r="N941" s="59">
        <f t="shared" si="223"/>
        <v>286.5</v>
      </c>
      <c r="O941" s="59">
        <f t="shared" si="224"/>
        <v>185.75</v>
      </c>
      <c r="P941" s="59">
        <f t="shared" si="225"/>
        <v>472.25</v>
      </c>
      <c r="Q941" s="58">
        <f t="shared" si="212"/>
        <v>1.1809688656570354E-4</v>
      </c>
      <c r="S941" s="59">
        <v>48.56</v>
      </c>
      <c r="T941" s="59">
        <v>31.48</v>
      </c>
      <c r="U941" s="59">
        <v>80.040000000000006</v>
      </c>
      <c r="V941" s="59">
        <v>347.2</v>
      </c>
      <c r="W941" s="59">
        <v>225.08</v>
      </c>
      <c r="X941" s="59">
        <v>572.28</v>
      </c>
      <c r="Y941" s="91">
        <f t="shared" si="213"/>
        <v>-100.02999999999997</v>
      </c>
    </row>
    <row r="942" spans="1:25" s="50" customFormat="1" x14ac:dyDescent="0.25">
      <c r="A942" s="52" t="s">
        <v>2914</v>
      </c>
      <c r="B942" s="3" t="s">
        <v>1118</v>
      </c>
      <c r="C942" s="46">
        <v>50903</v>
      </c>
      <c r="D942" s="47" t="s">
        <v>1490</v>
      </c>
      <c r="E942" s="48" t="s">
        <v>1065</v>
      </c>
      <c r="F942" s="46" t="s">
        <v>7</v>
      </c>
      <c r="G942" s="59">
        <v>1.69</v>
      </c>
      <c r="H942" s="59">
        <v>1.69</v>
      </c>
      <c r="I942" s="66">
        <v>22.67</v>
      </c>
      <c r="J942" s="59">
        <v>18.7</v>
      </c>
      <c r="K942" s="66">
        <v>0</v>
      </c>
      <c r="L942" s="59">
        <v>0</v>
      </c>
      <c r="M942" s="59">
        <f t="shared" si="222"/>
        <v>18.7</v>
      </c>
      <c r="N942" s="59">
        <f t="shared" si="223"/>
        <v>31.6</v>
      </c>
      <c r="O942" s="59">
        <f t="shared" si="224"/>
        <v>0</v>
      </c>
      <c r="P942" s="59">
        <f t="shared" si="225"/>
        <v>31.6</v>
      </c>
      <c r="Q942" s="58">
        <f t="shared" si="212"/>
        <v>7.9023009327183315E-6</v>
      </c>
      <c r="S942" s="59">
        <v>22.67</v>
      </c>
      <c r="T942" s="59">
        <v>0</v>
      </c>
      <c r="U942" s="59">
        <v>22.67</v>
      </c>
      <c r="V942" s="59">
        <v>38.31</v>
      </c>
      <c r="W942" s="59">
        <v>0</v>
      </c>
      <c r="X942" s="59">
        <v>38.31</v>
      </c>
      <c r="Y942" s="91">
        <f t="shared" si="213"/>
        <v>-6.7100000000000009</v>
      </c>
    </row>
    <row r="943" spans="1:25" s="50" customFormat="1" x14ac:dyDescent="0.25">
      <c r="A943" s="52" t="s">
        <v>2915</v>
      </c>
      <c r="B943" s="3" t="s">
        <v>1119</v>
      </c>
      <c r="C943" s="46">
        <v>52007</v>
      </c>
      <c r="D943" s="47" t="s">
        <v>1490</v>
      </c>
      <c r="E943" s="48" t="s">
        <v>1120</v>
      </c>
      <c r="F943" s="46" t="s">
        <v>345</v>
      </c>
      <c r="G943" s="59">
        <v>43.55</v>
      </c>
      <c r="H943" s="59">
        <v>43.55</v>
      </c>
      <c r="I943" s="66">
        <v>3.73</v>
      </c>
      <c r="J943" s="59">
        <v>3.07</v>
      </c>
      <c r="K943" s="66">
        <v>9.33</v>
      </c>
      <c r="L943" s="59">
        <v>7.7</v>
      </c>
      <c r="M943" s="59">
        <f t="shared" si="222"/>
        <v>10.77</v>
      </c>
      <c r="N943" s="59">
        <f t="shared" si="223"/>
        <v>133.69</v>
      </c>
      <c r="O943" s="59">
        <f t="shared" si="224"/>
        <v>335.33</v>
      </c>
      <c r="P943" s="59">
        <f t="shared" si="225"/>
        <v>469.03</v>
      </c>
      <c r="Q943" s="58">
        <f t="shared" si="212"/>
        <v>1.1729165210357211E-4</v>
      </c>
      <c r="S943" s="59">
        <v>3.73</v>
      </c>
      <c r="T943" s="59">
        <v>9.33</v>
      </c>
      <c r="U943" s="59">
        <v>13.06</v>
      </c>
      <c r="V943" s="59">
        <v>162.44</v>
      </c>
      <c r="W943" s="59">
        <v>406.32</v>
      </c>
      <c r="X943" s="59">
        <v>568.76</v>
      </c>
      <c r="Y943" s="91">
        <f t="shared" si="213"/>
        <v>-99.730000000000018</v>
      </c>
    </row>
    <row r="944" spans="1:25" s="50" customFormat="1" x14ac:dyDescent="0.25">
      <c r="A944" s="52" t="s">
        <v>2916</v>
      </c>
      <c r="B944" s="44" t="s">
        <v>1121</v>
      </c>
      <c r="C944" s="62"/>
      <c r="D944" s="62"/>
      <c r="E944" s="87" t="s">
        <v>890</v>
      </c>
      <c r="F944" s="62"/>
      <c r="G944" s="60"/>
      <c r="H944" s="60"/>
      <c r="I944" s="66"/>
      <c r="J944" s="60"/>
      <c r="K944" s="66"/>
      <c r="L944" s="60"/>
      <c r="M944" s="60"/>
      <c r="N944" s="60"/>
      <c r="O944" s="60"/>
      <c r="P944" s="61">
        <f>SUM(P945:P953)</f>
        <v>10902.899999999998</v>
      </c>
      <c r="Q944" s="57">
        <f t="shared" si="212"/>
        <v>2.7265188873207176E-3</v>
      </c>
      <c r="S944" s="60"/>
      <c r="T944" s="60"/>
      <c r="U944" s="60"/>
      <c r="V944" s="60"/>
      <c r="W944" s="60"/>
      <c r="X944" s="61">
        <v>13219.99</v>
      </c>
      <c r="Y944" s="91">
        <f t="shared" si="213"/>
        <v>-2317.090000000002</v>
      </c>
    </row>
    <row r="945" spans="1:25" s="50" customFormat="1" x14ac:dyDescent="0.25">
      <c r="A945" s="52" t="s">
        <v>2917</v>
      </c>
      <c r="B945" s="3" t="s">
        <v>1122</v>
      </c>
      <c r="C945" s="46">
        <v>50901</v>
      </c>
      <c r="D945" s="47" t="s">
        <v>1490</v>
      </c>
      <c r="E945" s="48" t="s">
        <v>336</v>
      </c>
      <c r="F945" s="46" t="s">
        <v>7</v>
      </c>
      <c r="G945" s="59">
        <v>4.88</v>
      </c>
      <c r="H945" s="59">
        <v>4.88</v>
      </c>
      <c r="I945" s="66">
        <v>43.34</v>
      </c>
      <c r="J945" s="59">
        <v>35.76</v>
      </c>
      <c r="K945" s="66">
        <v>0</v>
      </c>
      <c r="L945" s="59">
        <v>0</v>
      </c>
      <c r="M945" s="59">
        <f t="shared" ref="M945:M953" si="226">L945+J945</f>
        <v>35.76</v>
      </c>
      <c r="N945" s="59">
        <f t="shared" ref="N945:N953" si="227">TRUNC(J945*H945,2)</f>
        <v>174.5</v>
      </c>
      <c r="O945" s="59">
        <f t="shared" ref="O945:O953" si="228">TRUNC(L945*H945,2)</f>
        <v>0</v>
      </c>
      <c r="P945" s="59">
        <f t="shared" ref="P945:P953" si="229">TRUNC(((J945*H945)+(L945*H945)),2)</f>
        <v>174.5</v>
      </c>
      <c r="Q945" s="58">
        <f t="shared" si="212"/>
        <v>4.3637706099979392E-5</v>
      </c>
      <c r="S945" s="59">
        <v>43.34</v>
      </c>
      <c r="T945" s="59">
        <v>0</v>
      </c>
      <c r="U945" s="59">
        <v>43.34</v>
      </c>
      <c r="V945" s="59">
        <v>211.49</v>
      </c>
      <c r="W945" s="59">
        <v>0</v>
      </c>
      <c r="X945" s="59">
        <v>211.49</v>
      </c>
      <c r="Y945" s="91">
        <f t="shared" si="213"/>
        <v>-36.990000000000009</v>
      </c>
    </row>
    <row r="946" spans="1:25" s="50" customFormat="1" ht="36" x14ac:dyDescent="0.25">
      <c r="A946" s="52" t="s">
        <v>2918</v>
      </c>
      <c r="B946" s="48" t="s">
        <v>1909</v>
      </c>
      <c r="C946" s="47" t="s">
        <v>1910</v>
      </c>
      <c r="D946" s="47" t="s">
        <v>103</v>
      </c>
      <c r="E946" s="48" t="s">
        <v>1911</v>
      </c>
      <c r="F946" s="47" t="s">
        <v>289</v>
      </c>
      <c r="G946" s="59">
        <v>42</v>
      </c>
      <c r="H946" s="59">
        <v>42</v>
      </c>
      <c r="I946" s="66">
        <v>6.96</v>
      </c>
      <c r="J946" s="59">
        <v>5.74</v>
      </c>
      <c r="K946" s="66">
        <v>117.84</v>
      </c>
      <c r="L946" s="59">
        <v>97.25</v>
      </c>
      <c r="M946" s="59">
        <f t="shared" si="226"/>
        <v>102.99</v>
      </c>
      <c r="N946" s="59">
        <f t="shared" si="227"/>
        <v>241.08</v>
      </c>
      <c r="O946" s="59">
        <f t="shared" si="228"/>
        <v>4084.5</v>
      </c>
      <c r="P946" s="59">
        <f t="shared" si="229"/>
        <v>4325.58</v>
      </c>
      <c r="Q946" s="58">
        <f t="shared" si="212"/>
        <v>1.0817099641945492E-3</v>
      </c>
      <c r="S946" s="59">
        <v>6.96</v>
      </c>
      <c r="T946" s="59">
        <v>117.84</v>
      </c>
      <c r="U946" s="59">
        <v>124.8</v>
      </c>
      <c r="V946" s="59">
        <v>292.32</v>
      </c>
      <c r="W946" s="59">
        <v>4949.28</v>
      </c>
      <c r="X946" s="59">
        <v>5241.6000000000004</v>
      </c>
      <c r="Y946" s="91">
        <f t="shared" si="213"/>
        <v>-916.02000000000044</v>
      </c>
    </row>
    <row r="947" spans="1:25" s="50" customFormat="1" ht="24" x14ac:dyDescent="0.25">
      <c r="A947" s="52" t="s">
        <v>2919</v>
      </c>
      <c r="B947" s="3" t="s">
        <v>1123</v>
      </c>
      <c r="C947" s="46">
        <v>95601</v>
      </c>
      <c r="D947" s="46" t="s">
        <v>103</v>
      </c>
      <c r="E947" s="48" t="s">
        <v>1912</v>
      </c>
      <c r="F947" s="46" t="s">
        <v>133</v>
      </c>
      <c r="G947" s="59">
        <v>6</v>
      </c>
      <c r="H947" s="59">
        <v>6</v>
      </c>
      <c r="I947" s="66">
        <v>9.31</v>
      </c>
      <c r="J947" s="59">
        <v>7.68</v>
      </c>
      <c r="K947" s="66">
        <v>4.46</v>
      </c>
      <c r="L947" s="59">
        <v>3.68</v>
      </c>
      <c r="M947" s="59">
        <f t="shared" si="226"/>
        <v>11.36</v>
      </c>
      <c r="N947" s="59">
        <f t="shared" si="227"/>
        <v>46.08</v>
      </c>
      <c r="O947" s="59">
        <f t="shared" si="228"/>
        <v>22.08</v>
      </c>
      <c r="P947" s="59">
        <f t="shared" si="229"/>
        <v>68.16</v>
      </c>
      <c r="Q947" s="58">
        <f t="shared" si="212"/>
        <v>1.7044963024496246E-5</v>
      </c>
      <c r="S947" s="59">
        <v>9.31</v>
      </c>
      <c r="T947" s="59">
        <v>4.46</v>
      </c>
      <c r="U947" s="59">
        <v>13.77</v>
      </c>
      <c r="V947" s="59">
        <v>55.86</v>
      </c>
      <c r="W947" s="59">
        <v>26.76</v>
      </c>
      <c r="X947" s="59">
        <v>82.62</v>
      </c>
      <c r="Y947" s="91">
        <f t="shared" si="213"/>
        <v>-14.460000000000008</v>
      </c>
    </row>
    <row r="948" spans="1:25" s="50" customFormat="1" ht="24" x14ac:dyDescent="0.25">
      <c r="A948" s="52" t="s">
        <v>2920</v>
      </c>
      <c r="B948" s="3" t="s">
        <v>1124</v>
      </c>
      <c r="C948" s="46">
        <v>96616</v>
      </c>
      <c r="D948" s="46" t="s">
        <v>103</v>
      </c>
      <c r="E948" s="48" t="s">
        <v>1578</v>
      </c>
      <c r="F948" s="46" t="s">
        <v>7</v>
      </c>
      <c r="G948" s="59">
        <v>0.38</v>
      </c>
      <c r="H948" s="59">
        <v>0.38</v>
      </c>
      <c r="I948" s="66">
        <v>220</v>
      </c>
      <c r="J948" s="59">
        <v>181.56</v>
      </c>
      <c r="K948" s="66">
        <v>440.77</v>
      </c>
      <c r="L948" s="59">
        <v>363.76</v>
      </c>
      <c r="M948" s="59">
        <f t="shared" si="226"/>
        <v>545.31999999999994</v>
      </c>
      <c r="N948" s="59">
        <f t="shared" si="227"/>
        <v>68.989999999999995</v>
      </c>
      <c r="O948" s="59">
        <f t="shared" si="228"/>
        <v>138.22</v>
      </c>
      <c r="P948" s="59">
        <f t="shared" si="229"/>
        <v>207.22</v>
      </c>
      <c r="Q948" s="58">
        <f t="shared" si="212"/>
        <v>5.1820088584743431E-5</v>
      </c>
      <c r="S948" s="59">
        <v>220</v>
      </c>
      <c r="T948" s="59">
        <v>440.77</v>
      </c>
      <c r="U948" s="59">
        <v>660.77</v>
      </c>
      <c r="V948" s="59">
        <v>83.6</v>
      </c>
      <c r="W948" s="59">
        <v>167.49</v>
      </c>
      <c r="X948" s="59">
        <v>251.09</v>
      </c>
      <c r="Y948" s="91">
        <f t="shared" si="213"/>
        <v>-43.870000000000005</v>
      </c>
    </row>
    <row r="949" spans="1:25" s="50" customFormat="1" ht="24" x14ac:dyDescent="0.25">
      <c r="A949" s="52" t="s">
        <v>2921</v>
      </c>
      <c r="B949" s="3" t="s">
        <v>1125</v>
      </c>
      <c r="C949" s="46">
        <v>51030</v>
      </c>
      <c r="D949" s="47" t="s">
        <v>1490</v>
      </c>
      <c r="E949" s="48" t="s">
        <v>1579</v>
      </c>
      <c r="F949" s="46" t="s">
        <v>7</v>
      </c>
      <c r="G949" s="59">
        <v>4.51</v>
      </c>
      <c r="H949" s="59">
        <v>4.51</v>
      </c>
      <c r="I949" s="66">
        <v>79.12</v>
      </c>
      <c r="J949" s="59">
        <v>65.290000000000006</v>
      </c>
      <c r="K949" s="66">
        <v>435.6</v>
      </c>
      <c r="L949" s="59">
        <v>359.5</v>
      </c>
      <c r="M949" s="59">
        <f t="shared" si="226"/>
        <v>424.79</v>
      </c>
      <c r="N949" s="59">
        <f t="shared" si="227"/>
        <v>294.45</v>
      </c>
      <c r="O949" s="59">
        <f t="shared" si="228"/>
        <v>1621.34</v>
      </c>
      <c r="P949" s="59">
        <f t="shared" si="229"/>
        <v>1915.8</v>
      </c>
      <c r="Q949" s="58">
        <f t="shared" si="212"/>
        <v>4.7908949768676515E-4</v>
      </c>
      <c r="S949" s="59">
        <v>79.12</v>
      </c>
      <c r="T949" s="59">
        <v>435.6</v>
      </c>
      <c r="U949" s="59">
        <v>514.72</v>
      </c>
      <c r="V949" s="59">
        <v>356.83</v>
      </c>
      <c r="W949" s="59">
        <v>1964.55</v>
      </c>
      <c r="X949" s="59">
        <v>2321.38</v>
      </c>
      <c r="Y949" s="91">
        <f t="shared" si="213"/>
        <v>-405.58000000000015</v>
      </c>
    </row>
    <row r="950" spans="1:25" s="50" customFormat="1" ht="24" x14ac:dyDescent="0.25">
      <c r="A950" s="52" t="s">
        <v>2922</v>
      </c>
      <c r="B950" s="3" t="s">
        <v>1126</v>
      </c>
      <c r="C950" s="46">
        <v>51026</v>
      </c>
      <c r="D950" s="47" t="s">
        <v>1490</v>
      </c>
      <c r="E950" s="48" t="s">
        <v>1908</v>
      </c>
      <c r="F950" s="46" t="s">
        <v>7</v>
      </c>
      <c r="G950" s="59">
        <v>4.51</v>
      </c>
      <c r="H950" s="59">
        <v>4.51</v>
      </c>
      <c r="I950" s="66">
        <v>40.18</v>
      </c>
      <c r="J950" s="59">
        <v>33.159999999999997</v>
      </c>
      <c r="K950" s="66">
        <v>0.11</v>
      </c>
      <c r="L950" s="59">
        <v>0.09</v>
      </c>
      <c r="M950" s="59">
        <f t="shared" si="226"/>
        <v>33.25</v>
      </c>
      <c r="N950" s="59">
        <f t="shared" si="227"/>
        <v>149.55000000000001</v>
      </c>
      <c r="O950" s="59">
        <f t="shared" si="228"/>
        <v>0.4</v>
      </c>
      <c r="P950" s="59">
        <f t="shared" si="229"/>
        <v>149.94999999999999</v>
      </c>
      <c r="Q950" s="58">
        <f t="shared" si="212"/>
        <v>3.7498418508263092E-5</v>
      </c>
      <c r="S950" s="59">
        <v>40.18</v>
      </c>
      <c r="T950" s="59">
        <v>0.11</v>
      </c>
      <c r="U950" s="59">
        <v>40.29</v>
      </c>
      <c r="V950" s="59">
        <v>181.21</v>
      </c>
      <c r="W950" s="59">
        <v>0.49</v>
      </c>
      <c r="X950" s="59">
        <v>181.7</v>
      </c>
      <c r="Y950" s="91">
        <f t="shared" si="213"/>
        <v>-31.75</v>
      </c>
    </row>
    <row r="951" spans="1:25" s="50" customFormat="1" x14ac:dyDescent="0.25">
      <c r="A951" s="52" t="s">
        <v>2923</v>
      </c>
      <c r="B951" s="3" t="s">
        <v>1127</v>
      </c>
      <c r="C951" s="46">
        <v>52014</v>
      </c>
      <c r="D951" s="47" t="s">
        <v>1490</v>
      </c>
      <c r="E951" s="48" t="s">
        <v>344</v>
      </c>
      <c r="F951" s="46" t="s">
        <v>345</v>
      </c>
      <c r="G951" s="59">
        <v>29</v>
      </c>
      <c r="H951" s="59">
        <v>29</v>
      </c>
      <c r="I951" s="66">
        <v>2.61</v>
      </c>
      <c r="J951" s="59">
        <v>2.15</v>
      </c>
      <c r="K951" s="66">
        <v>12.68</v>
      </c>
      <c r="L951" s="59">
        <v>10.46</v>
      </c>
      <c r="M951" s="59">
        <f t="shared" si="226"/>
        <v>12.610000000000001</v>
      </c>
      <c r="N951" s="59">
        <f t="shared" si="227"/>
        <v>62.35</v>
      </c>
      <c r="O951" s="59">
        <f t="shared" si="228"/>
        <v>303.33999999999997</v>
      </c>
      <c r="P951" s="59">
        <f t="shared" si="229"/>
        <v>365.69</v>
      </c>
      <c r="Q951" s="58">
        <f t="shared" si="212"/>
        <v>9.1449127471068557E-5</v>
      </c>
      <c r="S951" s="59">
        <v>2.61</v>
      </c>
      <c r="T951" s="59">
        <v>12.68</v>
      </c>
      <c r="U951" s="59">
        <v>15.29</v>
      </c>
      <c r="V951" s="59">
        <v>75.69</v>
      </c>
      <c r="W951" s="59">
        <v>367.72</v>
      </c>
      <c r="X951" s="59">
        <v>443.41</v>
      </c>
      <c r="Y951" s="91">
        <f t="shared" si="213"/>
        <v>-77.720000000000027</v>
      </c>
    </row>
    <row r="952" spans="1:25" s="50" customFormat="1" x14ac:dyDescent="0.25">
      <c r="A952" s="52" t="s">
        <v>2924</v>
      </c>
      <c r="B952" s="3" t="s">
        <v>1128</v>
      </c>
      <c r="C952" s="46">
        <v>52005</v>
      </c>
      <c r="D952" s="47" t="s">
        <v>1490</v>
      </c>
      <c r="E952" s="48" t="s">
        <v>351</v>
      </c>
      <c r="F952" s="46" t="s">
        <v>345</v>
      </c>
      <c r="G952" s="59">
        <v>364</v>
      </c>
      <c r="H952" s="59">
        <v>364</v>
      </c>
      <c r="I952" s="66">
        <v>2.98</v>
      </c>
      <c r="J952" s="59">
        <v>2.4500000000000002</v>
      </c>
      <c r="K952" s="66">
        <v>8.99</v>
      </c>
      <c r="L952" s="59">
        <v>7.41</v>
      </c>
      <c r="M952" s="59">
        <f t="shared" si="226"/>
        <v>9.86</v>
      </c>
      <c r="N952" s="59">
        <f t="shared" si="227"/>
        <v>891.8</v>
      </c>
      <c r="O952" s="59">
        <f t="shared" si="228"/>
        <v>2697.24</v>
      </c>
      <c r="P952" s="59">
        <f t="shared" si="229"/>
        <v>3589.04</v>
      </c>
      <c r="Q952" s="58">
        <f t="shared" si="212"/>
        <v>8.9752133353048727E-4</v>
      </c>
      <c r="S952" s="59">
        <v>2.98</v>
      </c>
      <c r="T952" s="59">
        <v>8.99</v>
      </c>
      <c r="U952" s="59">
        <v>11.97</v>
      </c>
      <c r="V952" s="59">
        <v>1084.72</v>
      </c>
      <c r="W952" s="59">
        <v>3272.36</v>
      </c>
      <c r="X952" s="59">
        <v>4357.08</v>
      </c>
      <c r="Y952" s="91">
        <f t="shared" si="213"/>
        <v>-768.04</v>
      </c>
    </row>
    <row r="953" spans="1:25" s="50" customFormat="1" ht="24" x14ac:dyDescent="0.25">
      <c r="A953" s="52" t="s">
        <v>2925</v>
      </c>
      <c r="B953" s="3" t="s">
        <v>1129</v>
      </c>
      <c r="C953" s="46">
        <v>60209</v>
      </c>
      <c r="D953" s="47" t="s">
        <v>1490</v>
      </c>
      <c r="E953" s="48" t="s">
        <v>1913</v>
      </c>
      <c r="F953" s="46" t="s">
        <v>11</v>
      </c>
      <c r="G953" s="59">
        <v>1.53</v>
      </c>
      <c r="H953" s="59">
        <v>1.53</v>
      </c>
      <c r="I953" s="66">
        <v>46.09</v>
      </c>
      <c r="J953" s="59">
        <v>38.03</v>
      </c>
      <c r="K953" s="66">
        <v>38.630000000000003</v>
      </c>
      <c r="L953" s="59">
        <v>31.88</v>
      </c>
      <c r="M953" s="59">
        <f t="shared" si="226"/>
        <v>69.91</v>
      </c>
      <c r="N953" s="59">
        <f t="shared" si="227"/>
        <v>58.18</v>
      </c>
      <c r="O953" s="59">
        <f t="shared" si="228"/>
        <v>48.77</v>
      </c>
      <c r="P953" s="59">
        <f t="shared" si="229"/>
        <v>106.96</v>
      </c>
      <c r="Q953" s="58">
        <f t="shared" si="212"/>
        <v>2.6747788220365588E-5</v>
      </c>
      <c r="S953" s="59">
        <v>46.09</v>
      </c>
      <c r="T953" s="59">
        <v>38.630000000000003</v>
      </c>
      <c r="U953" s="59">
        <v>84.72</v>
      </c>
      <c r="V953" s="59">
        <v>70.510000000000005</v>
      </c>
      <c r="W953" s="59">
        <v>59.11</v>
      </c>
      <c r="X953" s="59">
        <v>129.62</v>
      </c>
      <c r="Y953" s="91">
        <f t="shared" si="213"/>
        <v>-22.660000000000011</v>
      </c>
    </row>
    <row r="954" spans="1:25" s="50" customFormat="1" x14ac:dyDescent="0.25">
      <c r="A954" s="52" t="s">
        <v>2926</v>
      </c>
      <c r="B954" s="44" t="s">
        <v>3030</v>
      </c>
      <c r="C954" s="62"/>
      <c r="D954" s="62"/>
      <c r="E954" s="87" t="s">
        <v>1130</v>
      </c>
      <c r="F954" s="62"/>
      <c r="G954" s="60"/>
      <c r="H954" s="60"/>
      <c r="I954" s="66"/>
      <c r="J954" s="60"/>
      <c r="K954" s="66"/>
      <c r="L954" s="60"/>
      <c r="M954" s="60"/>
      <c r="N954" s="60"/>
      <c r="O954" s="60"/>
      <c r="P954" s="61">
        <f>P955+P957+P959+P961+P963+P965+P967+P969+P971+P973</f>
        <v>271474.43</v>
      </c>
      <c r="Q954" s="57">
        <f t="shared" si="212"/>
        <v>6.7888374727790413E-2</v>
      </c>
      <c r="S954" s="60"/>
      <c r="T954" s="60"/>
      <c r="U954" s="60"/>
      <c r="V954" s="60"/>
      <c r="W954" s="60"/>
      <c r="X954" s="61">
        <v>329252.40000000002</v>
      </c>
      <c r="Y954" s="91">
        <f t="shared" si="213"/>
        <v>-57777.97000000003</v>
      </c>
    </row>
    <row r="955" spans="1:25" s="50" customFormat="1" x14ac:dyDescent="0.25">
      <c r="A955" s="52" t="s">
        <v>2927</v>
      </c>
      <c r="B955" s="44" t="s">
        <v>1131</v>
      </c>
      <c r="C955" s="62"/>
      <c r="D955" s="62"/>
      <c r="E955" s="87" t="s">
        <v>1052</v>
      </c>
      <c r="F955" s="62"/>
      <c r="G955" s="60"/>
      <c r="H955" s="60"/>
      <c r="I955" s="66"/>
      <c r="J955" s="60"/>
      <c r="K955" s="66"/>
      <c r="L955" s="60"/>
      <c r="M955" s="60"/>
      <c r="N955" s="60"/>
      <c r="O955" s="60"/>
      <c r="P955" s="61">
        <f>P956</f>
        <v>18276.91</v>
      </c>
      <c r="Q955" s="57">
        <f t="shared" si="212"/>
        <v>4.5705583208926898E-3</v>
      </c>
      <c r="S955" s="60"/>
      <c r="T955" s="60"/>
      <c r="U955" s="60"/>
      <c r="V955" s="60"/>
      <c r="W955" s="60"/>
      <c r="X955" s="61">
        <v>22166.79</v>
      </c>
      <c r="Y955" s="91">
        <f t="shared" si="213"/>
        <v>-3889.880000000001</v>
      </c>
    </row>
    <row r="956" spans="1:25" s="50" customFormat="1" ht="48" x14ac:dyDescent="0.25">
      <c r="A956" s="52" t="s">
        <v>2928</v>
      </c>
      <c r="B956" s="48" t="s">
        <v>1914</v>
      </c>
      <c r="C956" s="47" t="s">
        <v>1586</v>
      </c>
      <c r="D956" s="47" t="s">
        <v>103</v>
      </c>
      <c r="E956" s="48" t="s">
        <v>1587</v>
      </c>
      <c r="F956" s="47" t="s">
        <v>1288</v>
      </c>
      <c r="G956" s="59">
        <v>1379.39</v>
      </c>
      <c r="H956" s="59">
        <v>1379.39</v>
      </c>
      <c r="I956" s="66">
        <v>0.88</v>
      </c>
      <c r="J956" s="59">
        <v>0.72</v>
      </c>
      <c r="K956" s="66">
        <v>15.19</v>
      </c>
      <c r="L956" s="59">
        <v>12.53</v>
      </c>
      <c r="M956" s="59">
        <f>L956+J956</f>
        <v>13.25</v>
      </c>
      <c r="N956" s="59">
        <f>TRUNC(J956*H956,2)</f>
        <v>993.16</v>
      </c>
      <c r="O956" s="59">
        <f>TRUNC(L956*H956,2)</f>
        <v>17283.75</v>
      </c>
      <c r="P956" s="59">
        <f>TRUNC(((J956*H956)+(L956*H956)),2)</f>
        <v>18276.91</v>
      </c>
      <c r="Q956" s="58">
        <f t="shared" si="212"/>
        <v>4.5705583208926898E-3</v>
      </c>
      <c r="S956" s="59">
        <v>0.88</v>
      </c>
      <c r="T956" s="59">
        <v>15.19</v>
      </c>
      <c r="U956" s="59">
        <v>16.07</v>
      </c>
      <c r="V956" s="59">
        <v>1213.8599999999999</v>
      </c>
      <c r="W956" s="59">
        <v>20952.93</v>
      </c>
      <c r="X956" s="59">
        <v>22166.79</v>
      </c>
      <c r="Y956" s="91">
        <f t="shared" si="213"/>
        <v>-3889.880000000001</v>
      </c>
    </row>
    <row r="957" spans="1:25" s="50" customFormat="1" x14ac:dyDescent="0.25">
      <c r="A957" s="52" t="s">
        <v>2929</v>
      </c>
      <c r="B957" s="44" t="s">
        <v>1132</v>
      </c>
      <c r="C957" s="62"/>
      <c r="D957" s="62"/>
      <c r="E957" s="87" t="s">
        <v>1069</v>
      </c>
      <c r="F957" s="62"/>
      <c r="G957" s="60"/>
      <c r="H957" s="60"/>
      <c r="I957" s="66"/>
      <c r="J957" s="60"/>
      <c r="K957" s="66"/>
      <c r="L957" s="60"/>
      <c r="M957" s="60"/>
      <c r="N957" s="60"/>
      <c r="O957" s="60"/>
      <c r="P957" s="61">
        <f>P958</f>
        <v>6763.72</v>
      </c>
      <c r="Q957" s="57">
        <f t="shared" si="212"/>
        <v>1.6914224957166339E-3</v>
      </c>
      <c r="S957" s="60"/>
      <c r="T957" s="60"/>
      <c r="U957" s="60"/>
      <c r="V957" s="60"/>
      <c r="W957" s="60"/>
      <c r="X957" s="61">
        <v>8203.25</v>
      </c>
      <c r="Y957" s="91">
        <f t="shared" si="213"/>
        <v>-1439.5299999999997</v>
      </c>
    </row>
    <row r="958" spans="1:25" s="50" customFormat="1" ht="48" x14ac:dyDescent="0.25">
      <c r="A958" s="52" t="s">
        <v>2930</v>
      </c>
      <c r="B958" s="48" t="s">
        <v>1915</v>
      </c>
      <c r="C958" s="47" t="s">
        <v>1586</v>
      </c>
      <c r="D958" s="47" t="s">
        <v>103</v>
      </c>
      <c r="E958" s="48" t="s">
        <v>1587</v>
      </c>
      <c r="F958" s="47" t="s">
        <v>1288</v>
      </c>
      <c r="G958" s="59">
        <v>510.47</v>
      </c>
      <c r="H958" s="59">
        <v>510.47</v>
      </c>
      <c r="I958" s="66">
        <v>0.88</v>
      </c>
      <c r="J958" s="59">
        <v>0.72</v>
      </c>
      <c r="K958" s="66">
        <v>15.19</v>
      </c>
      <c r="L958" s="59">
        <v>12.53</v>
      </c>
      <c r="M958" s="59">
        <f>L958+J958</f>
        <v>13.25</v>
      </c>
      <c r="N958" s="59">
        <f>TRUNC(J958*H958,2)</f>
        <v>367.53</v>
      </c>
      <c r="O958" s="59">
        <f>TRUNC(L958*H958,2)</f>
        <v>6396.18</v>
      </c>
      <c r="P958" s="59">
        <f>TRUNC(((J958*H958)+(L958*H958)),2)</f>
        <v>6763.72</v>
      </c>
      <c r="Q958" s="58">
        <f t="shared" si="212"/>
        <v>1.6914224957166339E-3</v>
      </c>
      <c r="S958" s="59">
        <v>0.88</v>
      </c>
      <c r="T958" s="59">
        <v>15.19</v>
      </c>
      <c r="U958" s="59">
        <v>16.07</v>
      </c>
      <c r="V958" s="59">
        <v>449.21</v>
      </c>
      <c r="W958" s="59">
        <v>7754.04</v>
      </c>
      <c r="X958" s="59">
        <v>8203.25</v>
      </c>
      <c r="Y958" s="91">
        <f t="shared" si="213"/>
        <v>-1439.5299999999997</v>
      </c>
    </row>
    <row r="959" spans="1:25" s="50" customFormat="1" x14ac:dyDescent="0.25">
      <c r="A959" s="52" t="s">
        <v>2931</v>
      </c>
      <c r="B959" s="44" t="s">
        <v>1133</v>
      </c>
      <c r="C959" s="62"/>
      <c r="D959" s="62"/>
      <c r="E959" s="87" t="s">
        <v>1082</v>
      </c>
      <c r="F959" s="62"/>
      <c r="G959" s="60"/>
      <c r="H959" s="60"/>
      <c r="I959" s="66"/>
      <c r="J959" s="60"/>
      <c r="K959" s="66"/>
      <c r="L959" s="60"/>
      <c r="M959" s="60"/>
      <c r="N959" s="60"/>
      <c r="O959" s="60"/>
      <c r="P959" s="61">
        <f>P960</f>
        <v>6763.72</v>
      </c>
      <c r="Q959" s="57">
        <f t="shared" si="212"/>
        <v>1.6914224957166339E-3</v>
      </c>
      <c r="S959" s="60"/>
      <c r="T959" s="60"/>
      <c r="U959" s="60"/>
      <c r="V959" s="60"/>
      <c r="W959" s="60"/>
      <c r="X959" s="61">
        <v>8203.25</v>
      </c>
      <c r="Y959" s="91">
        <f t="shared" si="213"/>
        <v>-1439.5299999999997</v>
      </c>
    </row>
    <row r="960" spans="1:25" s="50" customFormat="1" ht="48" x14ac:dyDescent="0.25">
      <c r="A960" s="52" t="s">
        <v>2932</v>
      </c>
      <c r="B960" s="48" t="s">
        <v>1916</v>
      </c>
      <c r="C960" s="47" t="s">
        <v>1586</v>
      </c>
      <c r="D960" s="47" t="s">
        <v>103</v>
      </c>
      <c r="E960" s="48" t="s">
        <v>1587</v>
      </c>
      <c r="F960" s="47" t="s">
        <v>1288</v>
      </c>
      <c r="G960" s="59">
        <v>510.47</v>
      </c>
      <c r="H960" s="59">
        <v>510.47</v>
      </c>
      <c r="I960" s="66">
        <v>0.88</v>
      </c>
      <c r="J960" s="59">
        <v>0.72</v>
      </c>
      <c r="K960" s="66">
        <v>15.19</v>
      </c>
      <c r="L960" s="59">
        <v>12.53</v>
      </c>
      <c r="M960" s="59">
        <f>L960+J960</f>
        <v>13.25</v>
      </c>
      <c r="N960" s="59">
        <f>TRUNC(J960*H960,2)</f>
        <v>367.53</v>
      </c>
      <c r="O960" s="59">
        <f>TRUNC(L960*H960,2)</f>
        <v>6396.18</v>
      </c>
      <c r="P960" s="59">
        <f>TRUNC(((J960*H960)+(L960*H960)),2)</f>
        <v>6763.72</v>
      </c>
      <c r="Q960" s="58">
        <f t="shared" si="212"/>
        <v>1.6914224957166339E-3</v>
      </c>
      <c r="S960" s="59">
        <v>0.88</v>
      </c>
      <c r="T960" s="59">
        <v>15.19</v>
      </c>
      <c r="U960" s="59">
        <v>16.07</v>
      </c>
      <c r="V960" s="59">
        <v>449.21</v>
      </c>
      <c r="W960" s="59">
        <v>7754.04</v>
      </c>
      <c r="X960" s="59">
        <v>8203.25</v>
      </c>
      <c r="Y960" s="91">
        <f t="shared" si="213"/>
        <v>-1439.5299999999997</v>
      </c>
    </row>
    <row r="961" spans="1:25" s="50" customFormat="1" x14ac:dyDescent="0.25">
      <c r="A961" s="52" t="s">
        <v>2933</v>
      </c>
      <c r="B961" s="44" t="s">
        <v>1134</v>
      </c>
      <c r="C961" s="62"/>
      <c r="D961" s="62"/>
      <c r="E961" s="87" t="s">
        <v>1095</v>
      </c>
      <c r="F961" s="62"/>
      <c r="G961" s="60"/>
      <c r="H961" s="60"/>
      <c r="I961" s="66"/>
      <c r="J961" s="60"/>
      <c r="K961" s="66"/>
      <c r="L961" s="60"/>
      <c r="M961" s="60"/>
      <c r="N961" s="60"/>
      <c r="O961" s="60"/>
      <c r="P961" s="61">
        <f>P962</f>
        <v>20370.41</v>
      </c>
      <c r="Q961" s="57">
        <f t="shared" si="212"/>
        <v>5.094085757685279E-3</v>
      </c>
      <c r="S961" s="60"/>
      <c r="T961" s="60"/>
      <c r="U961" s="60"/>
      <c r="V961" s="60"/>
      <c r="W961" s="60"/>
      <c r="X961" s="61">
        <v>24705.85</v>
      </c>
      <c r="Y961" s="91">
        <f t="shared" si="213"/>
        <v>-4335.4399999999987</v>
      </c>
    </row>
    <row r="962" spans="1:25" s="50" customFormat="1" ht="48" x14ac:dyDescent="0.25">
      <c r="A962" s="52" t="s">
        <v>2934</v>
      </c>
      <c r="B962" s="48" t="s">
        <v>1917</v>
      </c>
      <c r="C962" s="47" t="s">
        <v>1586</v>
      </c>
      <c r="D962" s="47" t="s">
        <v>103</v>
      </c>
      <c r="E962" s="48" t="s">
        <v>1587</v>
      </c>
      <c r="F962" s="47" t="s">
        <v>1288</v>
      </c>
      <c r="G962" s="59">
        <v>1537.39</v>
      </c>
      <c r="H962" s="59">
        <v>1537.39</v>
      </c>
      <c r="I962" s="66">
        <v>0.88</v>
      </c>
      <c r="J962" s="59">
        <v>0.72</v>
      </c>
      <c r="K962" s="66">
        <v>15.19</v>
      </c>
      <c r="L962" s="59">
        <v>12.53</v>
      </c>
      <c r="M962" s="59">
        <f>L962+J962</f>
        <v>13.25</v>
      </c>
      <c r="N962" s="59">
        <f>TRUNC(J962*H962,2)</f>
        <v>1106.92</v>
      </c>
      <c r="O962" s="59">
        <f>TRUNC(L962*H962,2)</f>
        <v>19263.490000000002</v>
      </c>
      <c r="P962" s="59">
        <f>TRUNC(((J962*H962)+(L962*H962)),2)</f>
        <v>20370.41</v>
      </c>
      <c r="Q962" s="58">
        <f t="shared" si="212"/>
        <v>5.094085757685279E-3</v>
      </c>
      <c r="S962" s="59">
        <v>0.88</v>
      </c>
      <c r="T962" s="59">
        <v>15.19</v>
      </c>
      <c r="U962" s="59">
        <v>16.07</v>
      </c>
      <c r="V962" s="59">
        <v>1352.9</v>
      </c>
      <c r="W962" s="59">
        <v>23352.95</v>
      </c>
      <c r="X962" s="59">
        <v>24705.85</v>
      </c>
      <c r="Y962" s="91">
        <f t="shared" si="213"/>
        <v>-4335.4399999999987</v>
      </c>
    </row>
    <row r="963" spans="1:25" s="50" customFormat="1" x14ac:dyDescent="0.25">
      <c r="A963" s="52" t="s">
        <v>2935</v>
      </c>
      <c r="B963" s="44" t="s">
        <v>1135</v>
      </c>
      <c r="C963" s="62"/>
      <c r="D963" s="62"/>
      <c r="E963" s="87" t="s">
        <v>1108</v>
      </c>
      <c r="F963" s="62"/>
      <c r="G963" s="60"/>
      <c r="H963" s="60"/>
      <c r="I963" s="66"/>
      <c r="J963" s="60"/>
      <c r="K963" s="66"/>
      <c r="L963" s="60"/>
      <c r="M963" s="60"/>
      <c r="N963" s="60"/>
      <c r="O963" s="60"/>
      <c r="P963" s="61">
        <f>P964</f>
        <v>44649.32</v>
      </c>
      <c r="Q963" s="57">
        <f t="shared" si="212"/>
        <v>1.1165581110165797E-2</v>
      </c>
      <c r="S963" s="60"/>
      <c r="T963" s="60"/>
      <c r="U963" s="60"/>
      <c r="V963" s="60"/>
      <c r="W963" s="60"/>
      <c r="X963" s="61">
        <v>54152.04</v>
      </c>
      <c r="Y963" s="91">
        <f t="shared" si="213"/>
        <v>-9502.7200000000012</v>
      </c>
    </row>
    <row r="964" spans="1:25" s="50" customFormat="1" ht="48" x14ac:dyDescent="0.25">
      <c r="A964" s="52" t="s">
        <v>2936</v>
      </c>
      <c r="B964" s="48" t="s">
        <v>1918</v>
      </c>
      <c r="C964" s="47" t="s">
        <v>1586</v>
      </c>
      <c r="D964" s="47" t="s">
        <v>103</v>
      </c>
      <c r="E964" s="48" t="s">
        <v>1587</v>
      </c>
      <c r="F964" s="47" t="s">
        <v>1288</v>
      </c>
      <c r="G964" s="59">
        <v>3369.76</v>
      </c>
      <c r="H964" s="59">
        <v>3369.76</v>
      </c>
      <c r="I964" s="66">
        <v>0.88</v>
      </c>
      <c r="J964" s="59">
        <v>0.72</v>
      </c>
      <c r="K964" s="66">
        <v>15.19</v>
      </c>
      <c r="L964" s="59">
        <v>12.53</v>
      </c>
      <c r="M964" s="59">
        <f>L964+J964</f>
        <v>13.25</v>
      </c>
      <c r="N964" s="59">
        <f>TRUNC(J964*H964,2)</f>
        <v>2426.2199999999998</v>
      </c>
      <c r="O964" s="59">
        <f>TRUNC(L964*H964,2)</f>
        <v>42223.09</v>
      </c>
      <c r="P964" s="59">
        <f>TRUNC(((J964*H964)+(L964*H964)),2)</f>
        <v>44649.32</v>
      </c>
      <c r="Q964" s="58">
        <f t="shared" si="212"/>
        <v>1.1165581110165797E-2</v>
      </c>
      <c r="S964" s="59">
        <v>0.88</v>
      </c>
      <c r="T964" s="59">
        <v>15.19</v>
      </c>
      <c r="U964" s="59">
        <v>16.07</v>
      </c>
      <c r="V964" s="59">
        <v>2965.38</v>
      </c>
      <c r="W964" s="59">
        <v>51186.66</v>
      </c>
      <c r="X964" s="59">
        <v>54152.04</v>
      </c>
      <c r="Y964" s="91">
        <f t="shared" si="213"/>
        <v>-9502.7200000000012</v>
      </c>
    </row>
    <row r="965" spans="1:25" s="50" customFormat="1" x14ac:dyDescent="0.25">
      <c r="A965" s="52" t="s">
        <v>2937</v>
      </c>
      <c r="B965" s="44" t="s">
        <v>1136</v>
      </c>
      <c r="C965" s="62"/>
      <c r="D965" s="62"/>
      <c r="E965" s="87" t="s">
        <v>1137</v>
      </c>
      <c r="F965" s="62"/>
      <c r="G965" s="60"/>
      <c r="H965" s="60"/>
      <c r="I965" s="66"/>
      <c r="J965" s="60"/>
      <c r="K965" s="66"/>
      <c r="L965" s="60"/>
      <c r="M965" s="60"/>
      <c r="N965" s="60"/>
      <c r="O965" s="60"/>
      <c r="P965" s="61">
        <f>P966</f>
        <v>63490.95</v>
      </c>
      <c r="Q965" s="57">
        <f t="shared" si="212"/>
        <v>1.5877360550764965E-2</v>
      </c>
      <c r="S965" s="60"/>
      <c r="T965" s="60"/>
      <c r="U965" s="60"/>
      <c r="V965" s="60"/>
      <c r="W965" s="60"/>
      <c r="X965" s="61">
        <v>77003.740000000005</v>
      </c>
      <c r="Y965" s="91">
        <f t="shared" si="213"/>
        <v>-13512.790000000008</v>
      </c>
    </row>
    <row r="966" spans="1:25" s="50" customFormat="1" ht="48" x14ac:dyDescent="0.25">
      <c r="A966" s="52" t="s">
        <v>2938</v>
      </c>
      <c r="B966" s="48" t="s">
        <v>1919</v>
      </c>
      <c r="C966" s="47" t="s">
        <v>1586</v>
      </c>
      <c r="D966" s="47" t="s">
        <v>103</v>
      </c>
      <c r="E966" s="48" t="s">
        <v>1587</v>
      </c>
      <c r="F966" s="47" t="s">
        <v>1288</v>
      </c>
      <c r="G966" s="59">
        <v>4791.7700000000004</v>
      </c>
      <c r="H966" s="59">
        <v>4791.7700000000004</v>
      </c>
      <c r="I966" s="66">
        <v>0.88</v>
      </c>
      <c r="J966" s="59">
        <v>0.72</v>
      </c>
      <c r="K966" s="66">
        <v>15.19</v>
      </c>
      <c r="L966" s="59">
        <v>12.53</v>
      </c>
      <c r="M966" s="59">
        <f>L966+J966</f>
        <v>13.25</v>
      </c>
      <c r="N966" s="59">
        <f>TRUNC(J966*H966,2)</f>
        <v>3450.07</v>
      </c>
      <c r="O966" s="59">
        <f>TRUNC(L966*H966,2)</f>
        <v>60040.87</v>
      </c>
      <c r="P966" s="59">
        <f>TRUNC(((J966*H966)+(L966*H966)),2)</f>
        <v>63490.95</v>
      </c>
      <c r="Q966" s="58">
        <f t="shared" ref="Q966:Q995" si="230">P966/$O$998</f>
        <v>1.5877360550764965E-2</v>
      </c>
      <c r="S966" s="59">
        <v>0.88</v>
      </c>
      <c r="T966" s="59">
        <v>15.19</v>
      </c>
      <c r="U966" s="59">
        <v>16.07</v>
      </c>
      <c r="V966" s="59">
        <v>4216.75</v>
      </c>
      <c r="W966" s="59">
        <v>72786.990000000005</v>
      </c>
      <c r="X966" s="59">
        <v>77003.740000000005</v>
      </c>
      <c r="Y966" s="91">
        <f t="shared" si="213"/>
        <v>-13512.790000000008</v>
      </c>
    </row>
    <row r="967" spans="1:25" s="50" customFormat="1" x14ac:dyDescent="0.25">
      <c r="A967" s="52" t="s">
        <v>2939</v>
      </c>
      <c r="B967" s="44" t="s">
        <v>1138</v>
      </c>
      <c r="C967" s="62"/>
      <c r="D967" s="62"/>
      <c r="E967" s="87" t="s">
        <v>1139</v>
      </c>
      <c r="F967" s="62"/>
      <c r="G967" s="60"/>
      <c r="H967" s="60"/>
      <c r="I967" s="66"/>
      <c r="J967" s="60"/>
      <c r="K967" s="66"/>
      <c r="L967" s="60"/>
      <c r="M967" s="60"/>
      <c r="N967" s="60"/>
      <c r="O967" s="60"/>
      <c r="P967" s="61">
        <f>P968</f>
        <v>20281.77</v>
      </c>
      <c r="Q967" s="57">
        <f t="shared" si="230"/>
        <v>5.0719193034233752E-3</v>
      </c>
      <c r="S967" s="60"/>
      <c r="T967" s="60"/>
      <c r="U967" s="60"/>
      <c r="V967" s="60"/>
      <c r="W967" s="60"/>
      <c r="X967" s="61">
        <v>24598.34</v>
      </c>
      <c r="Y967" s="91">
        <f t="shared" ref="Y967:Y996" si="231">P967-X967</f>
        <v>-4316.57</v>
      </c>
    </row>
    <row r="968" spans="1:25" s="50" customFormat="1" ht="48" x14ac:dyDescent="0.25">
      <c r="A968" s="52" t="s">
        <v>2940</v>
      </c>
      <c r="B968" s="48" t="s">
        <v>1920</v>
      </c>
      <c r="C968" s="47" t="s">
        <v>1586</v>
      </c>
      <c r="D968" s="47" t="s">
        <v>103</v>
      </c>
      <c r="E968" s="48" t="s">
        <v>1587</v>
      </c>
      <c r="F968" s="47" t="s">
        <v>1288</v>
      </c>
      <c r="G968" s="59">
        <v>1530.7</v>
      </c>
      <c r="H968" s="59">
        <v>1530.7</v>
      </c>
      <c r="I968" s="66">
        <v>0.88</v>
      </c>
      <c r="J968" s="59">
        <v>0.72</v>
      </c>
      <c r="K968" s="66">
        <v>15.19</v>
      </c>
      <c r="L968" s="59">
        <v>12.53</v>
      </c>
      <c r="M968" s="59">
        <f>L968+J968</f>
        <v>13.25</v>
      </c>
      <c r="N968" s="59">
        <f>TRUNC(J968*H968,2)</f>
        <v>1102.0999999999999</v>
      </c>
      <c r="O968" s="59">
        <f>TRUNC(L968*H968,2)</f>
        <v>19179.669999999998</v>
      </c>
      <c r="P968" s="59">
        <f>TRUNC(((J968*H968)+(L968*H968)),2)</f>
        <v>20281.77</v>
      </c>
      <c r="Q968" s="58">
        <f t="shared" si="230"/>
        <v>5.0719193034233752E-3</v>
      </c>
      <c r="S968" s="59">
        <v>0.88</v>
      </c>
      <c r="T968" s="59">
        <v>15.19</v>
      </c>
      <c r="U968" s="59">
        <v>16.07</v>
      </c>
      <c r="V968" s="59">
        <v>1347.01</v>
      </c>
      <c r="W968" s="59">
        <v>23251.33</v>
      </c>
      <c r="X968" s="59">
        <v>24598.34</v>
      </c>
      <c r="Y968" s="91">
        <f t="shared" si="231"/>
        <v>-4316.57</v>
      </c>
    </row>
    <row r="969" spans="1:25" s="50" customFormat="1" x14ac:dyDescent="0.25">
      <c r="A969" s="52" t="s">
        <v>2941</v>
      </c>
      <c r="B969" s="44" t="s">
        <v>1140</v>
      </c>
      <c r="C969" s="62"/>
      <c r="D969" s="62"/>
      <c r="E969" s="87" t="s">
        <v>1141</v>
      </c>
      <c r="F969" s="62"/>
      <c r="G969" s="60"/>
      <c r="H969" s="60"/>
      <c r="I969" s="66"/>
      <c r="J969" s="60"/>
      <c r="K969" s="66"/>
      <c r="L969" s="60"/>
      <c r="M969" s="60"/>
      <c r="N969" s="60"/>
      <c r="O969" s="60"/>
      <c r="P969" s="61">
        <f>P970</f>
        <v>67853.64</v>
      </c>
      <c r="Q969" s="57">
        <f t="shared" si="230"/>
        <v>1.6968350717099172E-2</v>
      </c>
      <c r="S969" s="60"/>
      <c r="T969" s="60"/>
      <c r="U969" s="60"/>
      <c r="V969" s="60"/>
      <c r="W969" s="60"/>
      <c r="X969" s="61">
        <v>82294.95</v>
      </c>
      <c r="Y969" s="91">
        <f t="shared" si="231"/>
        <v>-14441.309999999998</v>
      </c>
    </row>
    <row r="970" spans="1:25" s="50" customFormat="1" ht="48" x14ac:dyDescent="0.25">
      <c r="A970" s="52" t="s">
        <v>2942</v>
      </c>
      <c r="B970" s="48" t="s">
        <v>1921</v>
      </c>
      <c r="C970" s="47" t="s">
        <v>1586</v>
      </c>
      <c r="D970" s="47" t="s">
        <v>103</v>
      </c>
      <c r="E970" s="48" t="s">
        <v>1587</v>
      </c>
      <c r="F970" s="47" t="s">
        <v>1288</v>
      </c>
      <c r="G970" s="59">
        <v>5121.03</v>
      </c>
      <c r="H970" s="59">
        <v>5121.03</v>
      </c>
      <c r="I970" s="66">
        <v>0.88</v>
      </c>
      <c r="J970" s="59">
        <v>0.72</v>
      </c>
      <c r="K970" s="66">
        <v>15.19</v>
      </c>
      <c r="L970" s="59">
        <v>12.53</v>
      </c>
      <c r="M970" s="59">
        <f>L970+J970</f>
        <v>13.25</v>
      </c>
      <c r="N970" s="59">
        <f>TRUNC(J970*H970,2)</f>
        <v>3687.14</v>
      </c>
      <c r="O970" s="59">
        <f>TRUNC(L970*H970,2)</f>
        <v>64166.5</v>
      </c>
      <c r="P970" s="59">
        <f>TRUNC(((J970*H970)+(L970*H970)),2)</f>
        <v>67853.64</v>
      </c>
      <c r="Q970" s="58">
        <f t="shared" si="230"/>
        <v>1.6968350717099172E-2</v>
      </c>
      <c r="S970" s="59">
        <v>0.88</v>
      </c>
      <c r="T970" s="59">
        <v>15.19</v>
      </c>
      <c r="U970" s="59">
        <v>16.07</v>
      </c>
      <c r="V970" s="59">
        <v>4506.5</v>
      </c>
      <c r="W970" s="59">
        <v>77788.45</v>
      </c>
      <c r="X970" s="59">
        <v>82294.95</v>
      </c>
      <c r="Y970" s="91">
        <f t="shared" si="231"/>
        <v>-14441.309999999998</v>
      </c>
    </row>
    <row r="971" spans="1:25" s="50" customFormat="1" x14ac:dyDescent="0.25">
      <c r="A971" s="52" t="s">
        <v>2943</v>
      </c>
      <c r="B971" s="44" t="s">
        <v>1142</v>
      </c>
      <c r="C971" s="62"/>
      <c r="D971" s="62"/>
      <c r="E971" s="87" t="s">
        <v>1143</v>
      </c>
      <c r="F971" s="62"/>
      <c r="G971" s="60"/>
      <c r="H971" s="60"/>
      <c r="I971" s="66"/>
      <c r="J971" s="60"/>
      <c r="K971" s="66"/>
      <c r="L971" s="60"/>
      <c r="M971" s="60"/>
      <c r="N971" s="60"/>
      <c r="O971" s="60"/>
      <c r="P971" s="61">
        <f>P972</f>
        <v>11501.26</v>
      </c>
      <c r="Q971" s="57">
        <f t="shared" si="230"/>
        <v>2.8761524565011401E-3</v>
      </c>
      <c r="S971" s="60"/>
      <c r="T971" s="60"/>
      <c r="U971" s="60"/>
      <c r="V971" s="60"/>
      <c r="W971" s="60"/>
      <c r="X971" s="61">
        <v>13949.08</v>
      </c>
      <c r="Y971" s="91">
        <f t="shared" si="231"/>
        <v>-2447.8199999999997</v>
      </c>
    </row>
    <row r="972" spans="1:25" s="50" customFormat="1" ht="48" x14ac:dyDescent="0.25">
      <c r="A972" s="52" t="s">
        <v>2944</v>
      </c>
      <c r="B972" s="48" t="s">
        <v>1922</v>
      </c>
      <c r="C972" s="47" t="s">
        <v>1586</v>
      </c>
      <c r="D972" s="47" t="s">
        <v>103</v>
      </c>
      <c r="E972" s="48" t="s">
        <v>1587</v>
      </c>
      <c r="F972" s="47" t="s">
        <v>1288</v>
      </c>
      <c r="G972" s="59">
        <v>868.02</v>
      </c>
      <c r="H972" s="59">
        <v>868.02</v>
      </c>
      <c r="I972" s="66">
        <v>0.88</v>
      </c>
      <c r="J972" s="59">
        <v>0.72</v>
      </c>
      <c r="K972" s="66">
        <v>15.19</v>
      </c>
      <c r="L972" s="59">
        <v>12.53</v>
      </c>
      <c r="M972" s="59">
        <f>L972+J972</f>
        <v>13.25</v>
      </c>
      <c r="N972" s="59">
        <f>TRUNC(J972*H972,2)</f>
        <v>624.97</v>
      </c>
      <c r="O972" s="59">
        <f>TRUNC(L972*H972,2)</f>
        <v>10876.29</v>
      </c>
      <c r="P972" s="59">
        <f>TRUNC(((J972*H972)+(L972*H972)),2)</f>
        <v>11501.26</v>
      </c>
      <c r="Q972" s="58">
        <f t="shared" si="230"/>
        <v>2.8761524565011401E-3</v>
      </c>
      <c r="S972" s="59">
        <v>0.88</v>
      </c>
      <c r="T972" s="59">
        <v>15.19</v>
      </c>
      <c r="U972" s="59">
        <v>16.07</v>
      </c>
      <c r="V972" s="59">
        <v>763.85</v>
      </c>
      <c r="W972" s="59">
        <v>13185.23</v>
      </c>
      <c r="X972" s="59">
        <v>13949.08</v>
      </c>
      <c r="Y972" s="91">
        <f t="shared" si="231"/>
        <v>-2447.8199999999997</v>
      </c>
    </row>
    <row r="973" spans="1:25" s="50" customFormat="1" x14ac:dyDescent="0.25">
      <c r="A973" s="52" t="s">
        <v>2945</v>
      </c>
      <c r="B973" s="44" t="s">
        <v>1144</v>
      </c>
      <c r="C973" s="62"/>
      <c r="D973" s="62"/>
      <c r="E973" s="87" t="s">
        <v>1145</v>
      </c>
      <c r="F973" s="62"/>
      <c r="G973" s="60"/>
      <c r="H973" s="60"/>
      <c r="I973" s="66"/>
      <c r="J973" s="60"/>
      <c r="K973" s="66"/>
      <c r="L973" s="60"/>
      <c r="M973" s="60"/>
      <c r="N973" s="60"/>
      <c r="O973" s="60"/>
      <c r="P973" s="61">
        <f>P974</f>
        <v>11522.73</v>
      </c>
      <c r="Q973" s="57">
        <f t="shared" si="230"/>
        <v>2.8815215198247307E-3</v>
      </c>
      <c r="S973" s="60"/>
      <c r="T973" s="60"/>
      <c r="U973" s="60"/>
      <c r="V973" s="60"/>
      <c r="W973" s="60"/>
      <c r="X973" s="61">
        <v>13975.11</v>
      </c>
      <c r="Y973" s="91">
        <f t="shared" si="231"/>
        <v>-2452.380000000001</v>
      </c>
    </row>
    <row r="974" spans="1:25" s="50" customFormat="1" ht="48" x14ac:dyDescent="0.25">
      <c r="A974" s="52" t="s">
        <v>2946</v>
      </c>
      <c r="B974" s="48" t="s">
        <v>1923</v>
      </c>
      <c r="C974" s="47" t="s">
        <v>1586</v>
      </c>
      <c r="D974" s="47" t="s">
        <v>103</v>
      </c>
      <c r="E974" s="48" t="s">
        <v>1587</v>
      </c>
      <c r="F974" s="47" t="s">
        <v>1288</v>
      </c>
      <c r="G974" s="59">
        <v>869.64</v>
      </c>
      <c r="H974" s="59">
        <v>869.64</v>
      </c>
      <c r="I974" s="66">
        <v>0.88</v>
      </c>
      <c r="J974" s="59">
        <v>0.72</v>
      </c>
      <c r="K974" s="66">
        <v>15.19</v>
      </c>
      <c r="L974" s="59">
        <v>12.53</v>
      </c>
      <c r="M974" s="59">
        <f>L974+J974</f>
        <v>13.25</v>
      </c>
      <c r="N974" s="59">
        <f>TRUNC(J974*H974,2)</f>
        <v>626.14</v>
      </c>
      <c r="O974" s="59">
        <f>TRUNC(L974*H974,2)</f>
        <v>10896.58</v>
      </c>
      <c r="P974" s="59">
        <f>TRUNC(((J974*H974)+(L974*H974)),2)</f>
        <v>11522.73</v>
      </c>
      <c r="Q974" s="58">
        <f t="shared" si="230"/>
        <v>2.8815215198247307E-3</v>
      </c>
      <c r="S974" s="59">
        <v>0.88</v>
      </c>
      <c r="T974" s="59">
        <v>15.19</v>
      </c>
      <c r="U974" s="59">
        <v>16.07</v>
      </c>
      <c r="V974" s="59">
        <v>765.28</v>
      </c>
      <c r="W974" s="59">
        <v>13209.83</v>
      </c>
      <c r="X974" s="59">
        <v>13975.11</v>
      </c>
      <c r="Y974" s="91">
        <f t="shared" si="231"/>
        <v>-2452.380000000001</v>
      </c>
    </row>
    <row r="975" spans="1:25" s="50" customFormat="1" x14ac:dyDescent="0.25">
      <c r="A975" s="52" t="s">
        <v>2947</v>
      </c>
      <c r="B975" s="44" t="s">
        <v>3031</v>
      </c>
      <c r="C975" s="62"/>
      <c r="D975" s="62"/>
      <c r="E975" s="87" t="s">
        <v>210</v>
      </c>
      <c r="F975" s="62"/>
      <c r="G975" s="60"/>
      <c r="H975" s="60"/>
      <c r="I975" s="66"/>
      <c r="J975" s="60"/>
      <c r="K975" s="66"/>
      <c r="L975" s="60"/>
      <c r="M975" s="60"/>
      <c r="N975" s="60"/>
      <c r="O975" s="60"/>
      <c r="P975" s="61">
        <f>P976+P978+P980+P982+P984+P986+P988+P990+P992+P994</f>
        <v>26495.760000000002</v>
      </c>
      <c r="Q975" s="57">
        <f t="shared" si="230"/>
        <v>6.6258692709202866E-3</v>
      </c>
      <c r="S975" s="60"/>
      <c r="T975" s="60"/>
      <c r="U975" s="60"/>
      <c r="V975" s="60"/>
      <c r="W975" s="60"/>
      <c r="X975" s="61">
        <v>32136.22</v>
      </c>
      <c r="Y975" s="91">
        <f t="shared" si="231"/>
        <v>-5640.4599999999991</v>
      </c>
    </row>
    <row r="976" spans="1:25" s="50" customFormat="1" x14ac:dyDescent="0.25">
      <c r="A976" s="52" t="s">
        <v>2948</v>
      </c>
      <c r="B976" s="44" t="s">
        <v>1146</v>
      </c>
      <c r="C976" s="62"/>
      <c r="D976" s="62"/>
      <c r="E976" s="87" t="s">
        <v>1052</v>
      </c>
      <c r="F976" s="62"/>
      <c r="G976" s="60"/>
      <c r="H976" s="60"/>
      <c r="I976" s="66"/>
      <c r="J976" s="60"/>
      <c r="K976" s="66"/>
      <c r="L976" s="60"/>
      <c r="M976" s="60"/>
      <c r="N976" s="60"/>
      <c r="O976" s="60"/>
      <c r="P976" s="61">
        <f>P977</f>
        <v>1130.6300000000001</v>
      </c>
      <c r="Q976" s="57">
        <f t="shared" si="230"/>
        <v>2.8273982606200402E-4</v>
      </c>
      <c r="S976" s="60"/>
      <c r="T976" s="60"/>
      <c r="U976" s="60"/>
      <c r="V976" s="60"/>
      <c r="W976" s="60"/>
      <c r="X976" s="61">
        <v>1371.32</v>
      </c>
      <c r="Y976" s="91">
        <f t="shared" si="231"/>
        <v>-240.68999999999983</v>
      </c>
    </row>
    <row r="977" spans="1:25" s="50" customFormat="1" x14ac:dyDescent="0.25">
      <c r="A977" s="52" t="s">
        <v>2949</v>
      </c>
      <c r="B977" s="3" t="s">
        <v>1147</v>
      </c>
      <c r="C977" s="46">
        <v>261609</v>
      </c>
      <c r="D977" s="47" t="s">
        <v>1490</v>
      </c>
      <c r="E977" s="48" t="s">
        <v>210</v>
      </c>
      <c r="F977" s="46" t="s">
        <v>11</v>
      </c>
      <c r="G977" s="59">
        <v>101.13</v>
      </c>
      <c r="H977" s="59">
        <v>101.13</v>
      </c>
      <c r="I977" s="66">
        <v>3.94</v>
      </c>
      <c r="J977" s="59">
        <v>3.25</v>
      </c>
      <c r="K977" s="66">
        <v>9.6199999999999992</v>
      </c>
      <c r="L977" s="59">
        <v>7.93</v>
      </c>
      <c r="M977" s="59">
        <f>L977+J977</f>
        <v>11.18</v>
      </c>
      <c r="N977" s="59">
        <f>TRUNC(J977*H977,2)</f>
        <v>328.67</v>
      </c>
      <c r="O977" s="59">
        <f>TRUNC(L977*H977,2)</f>
        <v>801.96</v>
      </c>
      <c r="P977" s="59">
        <f>TRUNC(((J977*H977)+(L977*H977)),2)</f>
        <v>1130.6300000000001</v>
      </c>
      <c r="Q977" s="58">
        <f t="shared" si="230"/>
        <v>2.8273982606200402E-4</v>
      </c>
      <c r="S977" s="59">
        <v>3.94</v>
      </c>
      <c r="T977" s="59">
        <v>9.6199999999999992</v>
      </c>
      <c r="U977" s="59">
        <v>13.56</v>
      </c>
      <c r="V977" s="59">
        <v>398.45</v>
      </c>
      <c r="W977" s="59">
        <v>972.87</v>
      </c>
      <c r="X977" s="59">
        <v>1371.32</v>
      </c>
      <c r="Y977" s="91">
        <f t="shared" si="231"/>
        <v>-240.68999999999983</v>
      </c>
    </row>
    <row r="978" spans="1:25" s="50" customFormat="1" x14ac:dyDescent="0.25">
      <c r="A978" s="52" t="s">
        <v>2950</v>
      </c>
      <c r="B978" s="44" t="s">
        <v>1148</v>
      </c>
      <c r="C978" s="62"/>
      <c r="D978" s="62"/>
      <c r="E978" s="87" t="s">
        <v>1069</v>
      </c>
      <c r="F978" s="62"/>
      <c r="G978" s="60"/>
      <c r="H978" s="60"/>
      <c r="I978" s="66"/>
      <c r="J978" s="60"/>
      <c r="K978" s="66"/>
      <c r="L978" s="60"/>
      <c r="M978" s="60"/>
      <c r="N978" s="60"/>
      <c r="O978" s="60"/>
      <c r="P978" s="61">
        <f>P979</f>
        <v>340.09</v>
      </c>
      <c r="Q978" s="57">
        <f t="shared" si="230"/>
        <v>8.5047263424309398E-5</v>
      </c>
      <c r="S978" s="60"/>
      <c r="T978" s="60"/>
      <c r="U978" s="60"/>
      <c r="V978" s="60"/>
      <c r="W978" s="60"/>
      <c r="X978" s="61">
        <v>412.49</v>
      </c>
      <c r="Y978" s="91">
        <f t="shared" si="231"/>
        <v>-72.400000000000034</v>
      </c>
    </row>
    <row r="979" spans="1:25" s="50" customFormat="1" x14ac:dyDescent="0.25">
      <c r="A979" s="52" t="s">
        <v>2951</v>
      </c>
      <c r="B979" s="3" t="s">
        <v>1149</v>
      </c>
      <c r="C979" s="46">
        <v>261609</v>
      </c>
      <c r="D979" s="47" t="s">
        <v>1490</v>
      </c>
      <c r="E979" s="48" t="s">
        <v>210</v>
      </c>
      <c r="F979" s="46" t="s">
        <v>11</v>
      </c>
      <c r="G979" s="59">
        <v>30.42</v>
      </c>
      <c r="H979" s="59">
        <v>30.42</v>
      </c>
      <c r="I979" s="66">
        <v>3.94</v>
      </c>
      <c r="J979" s="59">
        <v>3.25</v>
      </c>
      <c r="K979" s="66">
        <v>9.6199999999999992</v>
      </c>
      <c r="L979" s="59">
        <v>7.93</v>
      </c>
      <c r="M979" s="59">
        <f>L979+J979</f>
        <v>11.18</v>
      </c>
      <c r="N979" s="59">
        <f>TRUNC(J979*H979,2)</f>
        <v>98.86</v>
      </c>
      <c r="O979" s="59">
        <f>TRUNC(L979*H979,2)</f>
        <v>241.23</v>
      </c>
      <c r="P979" s="59">
        <f>TRUNC(((J979*H979)+(L979*H979)),2)</f>
        <v>340.09</v>
      </c>
      <c r="Q979" s="58">
        <f t="shared" si="230"/>
        <v>8.5047263424309398E-5</v>
      </c>
      <c r="S979" s="59">
        <v>3.94</v>
      </c>
      <c r="T979" s="59">
        <v>9.6199999999999992</v>
      </c>
      <c r="U979" s="59">
        <v>13.56</v>
      </c>
      <c r="V979" s="59">
        <v>119.85</v>
      </c>
      <c r="W979" s="59">
        <v>292.64</v>
      </c>
      <c r="X979" s="59">
        <v>412.49</v>
      </c>
      <c r="Y979" s="91">
        <f t="shared" si="231"/>
        <v>-72.400000000000034</v>
      </c>
    </row>
    <row r="980" spans="1:25" s="50" customFormat="1" x14ac:dyDescent="0.25">
      <c r="A980" s="52" t="s">
        <v>2952</v>
      </c>
      <c r="B980" s="44" t="s">
        <v>1150</v>
      </c>
      <c r="C980" s="62"/>
      <c r="D980" s="62"/>
      <c r="E980" s="87" t="s">
        <v>1082</v>
      </c>
      <c r="F980" s="62"/>
      <c r="G980" s="60"/>
      <c r="H980" s="60"/>
      <c r="I980" s="66"/>
      <c r="J980" s="60"/>
      <c r="K980" s="66"/>
      <c r="L980" s="60"/>
      <c r="M980" s="60"/>
      <c r="N980" s="60"/>
      <c r="O980" s="60"/>
      <c r="P980" s="61">
        <f>P981</f>
        <v>304.87</v>
      </c>
      <c r="Q980" s="57">
        <f t="shared" si="230"/>
        <v>7.6239698903729039E-5</v>
      </c>
      <c r="S980" s="60"/>
      <c r="T980" s="60"/>
      <c r="U980" s="60"/>
      <c r="V980" s="60"/>
      <c r="W980" s="60"/>
      <c r="X980" s="61">
        <v>369.78</v>
      </c>
      <c r="Y980" s="91">
        <f t="shared" si="231"/>
        <v>-64.909999999999968</v>
      </c>
    </row>
    <row r="981" spans="1:25" s="50" customFormat="1" x14ac:dyDescent="0.25">
      <c r="A981" s="52" t="s">
        <v>2953</v>
      </c>
      <c r="B981" s="3" t="s">
        <v>1151</v>
      </c>
      <c r="C981" s="46">
        <v>261609</v>
      </c>
      <c r="D981" s="47" t="s">
        <v>1490</v>
      </c>
      <c r="E981" s="48" t="s">
        <v>210</v>
      </c>
      <c r="F981" s="46" t="s">
        <v>11</v>
      </c>
      <c r="G981" s="59">
        <v>27.27</v>
      </c>
      <c r="H981" s="59">
        <v>27.27</v>
      </c>
      <c r="I981" s="66">
        <v>3.94</v>
      </c>
      <c r="J981" s="59">
        <v>3.25</v>
      </c>
      <c r="K981" s="66">
        <v>9.6199999999999992</v>
      </c>
      <c r="L981" s="59">
        <v>7.93</v>
      </c>
      <c r="M981" s="59">
        <f>L981+J981</f>
        <v>11.18</v>
      </c>
      <c r="N981" s="59">
        <f>TRUNC(J981*H981,2)</f>
        <v>88.62</v>
      </c>
      <c r="O981" s="59">
        <f>TRUNC(L981*H981,2)</f>
        <v>216.25</v>
      </c>
      <c r="P981" s="59">
        <f>TRUNC(((J981*H981)+(L981*H981)),2)</f>
        <v>304.87</v>
      </c>
      <c r="Q981" s="58">
        <f t="shared" si="230"/>
        <v>7.6239698903729039E-5</v>
      </c>
      <c r="S981" s="59">
        <v>3.94</v>
      </c>
      <c r="T981" s="59">
        <v>9.6199999999999992</v>
      </c>
      <c r="U981" s="59">
        <v>13.56</v>
      </c>
      <c r="V981" s="59">
        <v>107.44</v>
      </c>
      <c r="W981" s="59">
        <v>262.33999999999997</v>
      </c>
      <c r="X981" s="59">
        <v>369.78</v>
      </c>
      <c r="Y981" s="91">
        <f t="shared" si="231"/>
        <v>-64.909999999999968</v>
      </c>
    </row>
    <row r="982" spans="1:25" s="50" customFormat="1" x14ac:dyDescent="0.25">
      <c r="A982" s="52" t="s">
        <v>2954</v>
      </c>
      <c r="B982" s="44" t="s">
        <v>1152</v>
      </c>
      <c r="C982" s="62"/>
      <c r="D982" s="62"/>
      <c r="E982" s="87" t="s">
        <v>1095</v>
      </c>
      <c r="F982" s="62"/>
      <c r="G982" s="60"/>
      <c r="H982" s="60"/>
      <c r="I982" s="66"/>
      <c r="J982" s="60"/>
      <c r="K982" s="66"/>
      <c r="L982" s="60"/>
      <c r="M982" s="60"/>
      <c r="N982" s="60"/>
      <c r="O982" s="60"/>
      <c r="P982" s="61">
        <f>P983</f>
        <v>1065.9000000000001</v>
      </c>
      <c r="Q982" s="57">
        <f t="shared" si="230"/>
        <v>2.6655261279064779E-4</v>
      </c>
      <c r="S982" s="60"/>
      <c r="T982" s="60"/>
      <c r="U982" s="60"/>
      <c r="V982" s="60"/>
      <c r="W982" s="60"/>
      <c r="X982" s="61">
        <v>1292.81</v>
      </c>
      <c r="Y982" s="91">
        <f t="shared" si="231"/>
        <v>-226.90999999999985</v>
      </c>
    </row>
    <row r="983" spans="1:25" s="50" customFormat="1" x14ac:dyDescent="0.25">
      <c r="A983" s="52" t="s">
        <v>2955</v>
      </c>
      <c r="B983" s="3" t="s">
        <v>1153</v>
      </c>
      <c r="C983" s="46">
        <v>261609</v>
      </c>
      <c r="D983" s="47" t="s">
        <v>1490</v>
      </c>
      <c r="E983" s="48" t="s">
        <v>210</v>
      </c>
      <c r="F983" s="46" t="s">
        <v>11</v>
      </c>
      <c r="G983" s="59">
        <v>95.34</v>
      </c>
      <c r="H983" s="59">
        <v>95.34</v>
      </c>
      <c r="I983" s="66">
        <v>3.94</v>
      </c>
      <c r="J983" s="59">
        <v>3.25</v>
      </c>
      <c r="K983" s="66">
        <v>9.6199999999999992</v>
      </c>
      <c r="L983" s="59">
        <v>7.93</v>
      </c>
      <c r="M983" s="59">
        <f>L983+J983</f>
        <v>11.18</v>
      </c>
      <c r="N983" s="59">
        <f>TRUNC(J983*H983,2)</f>
        <v>309.85000000000002</v>
      </c>
      <c r="O983" s="59">
        <f>TRUNC(L983*H983,2)</f>
        <v>756.04</v>
      </c>
      <c r="P983" s="59">
        <f>TRUNC(((J983*H983)+(L983*H983)),2)</f>
        <v>1065.9000000000001</v>
      </c>
      <c r="Q983" s="58">
        <f t="shared" si="230"/>
        <v>2.6655261279064779E-4</v>
      </c>
      <c r="S983" s="59">
        <v>3.94</v>
      </c>
      <c r="T983" s="59">
        <v>9.6199999999999992</v>
      </c>
      <c r="U983" s="59">
        <v>13.56</v>
      </c>
      <c r="V983" s="59">
        <v>375.63</v>
      </c>
      <c r="W983" s="59">
        <v>917.18</v>
      </c>
      <c r="X983" s="59">
        <v>1292.81</v>
      </c>
      <c r="Y983" s="91">
        <f t="shared" si="231"/>
        <v>-226.90999999999985</v>
      </c>
    </row>
    <row r="984" spans="1:25" s="50" customFormat="1" x14ac:dyDescent="0.25">
      <c r="A984" s="52" t="s">
        <v>2956</v>
      </c>
      <c r="B984" s="44" t="s">
        <v>1154</v>
      </c>
      <c r="C984" s="62"/>
      <c r="D984" s="62"/>
      <c r="E984" s="87" t="s">
        <v>1108</v>
      </c>
      <c r="F984" s="62"/>
      <c r="G984" s="60"/>
      <c r="H984" s="60"/>
      <c r="I984" s="66"/>
      <c r="J984" s="60"/>
      <c r="K984" s="66"/>
      <c r="L984" s="60"/>
      <c r="M984" s="60"/>
      <c r="N984" s="60"/>
      <c r="O984" s="60"/>
      <c r="P984" s="61">
        <f>P985</f>
        <v>4265.72</v>
      </c>
      <c r="Q984" s="57">
        <f t="shared" si="230"/>
        <v>1.0667406055289634E-3</v>
      </c>
      <c r="S984" s="60"/>
      <c r="T984" s="60"/>
      <c r="U984" s="60"/>
      <c r="V984" s="60"/>
      <c r="W984" s="60"/>
      <c r="X984" s="61">
        <v>5173.8100000000004</v>
      </c>
      <c r="Y984" s="91">
        <f t="shared" si="231"/>
        <v>-908.09000000000015</v>
      </c>
    </row>
    <row r="985" spans="1:25" s="50" customFormat="1" x14ac:dyDescent="0.25">
      <c r="A985" s="52" t="s">
        <v>2957</v>
      </c>
      <c r="B985" s="3" t="s">
        <v>1155</v>
      </c>
      <c r="C985" s="46">
        <v>261609</v>
      </c>
      <c r="D985" s="47" t="s">
        <v>1490</v>
      </c>
      <c r="E985" s="48" t="s">
        <v>210</v>
      </c>
      <c r="F985" s="46" t="s">
        <v>11</v>
      </c>
      <c r="G985" s="59">
        <v>381.55</v>
      </c>
      <c r="H985" s="59">
        <v>381.55</v>
      </c>
      <c r="I985" s="66">
        <v>3.94</v>
      </c>
      <c r="J985" s="59">
        <v>3.25</v>
      </c>
      <c r="K985" s="66">
        <v>9.6199999999999992</v>
      </c>
      <c r="L985" s="59">
        <v>7.93</v>
      </c>
      <c r="M985" s="59">
        <f>L985+J985</f>
        <v>11.18</v>
      </c>
      <c r="N985" s="59">
        <f>TRUNC(J985*H985,2)</f>
        <v>1240.03</v>
      </c>
      <c r="O985" s="59">
        <f>TRUNC(L985*H985,2)</f>
        <v>3025.69</v>
      </c>
      <c r="P985" s="59">
        <f>TRUNC(((J985*H985)+(L985*H985)),2)</f>
        <v>4265.72</v>
      </c>
      <c r="Q985" s="58">
        <f t="shared" si="230"/>
        <v>1.0667406055289634E-3</v>
      </c>
      <c r="S985" s="59">
        <v>3.94</v>
      </c>
      <c r="T985" s="59">
        <v>9.6199999999999992</v>
      </c>
      <c r="U985" s="59">
        <v>13.56</v>
      </c>
      <c r="V985" s="59">
        <v>1503.3</v>
      </c>
      <c r="W985" s="59">
        <v>3670.51</v>
      </c>
      <c r="X985" s="59">
        <v>5173.8100000000004</v>
      </c>
      <c r="Y985" s="91">
        <f t="shared" si="231"/>
        <v>-908.09000000000015</v>
      </c>
    </row>
    <row r="986" spans="1:25" s="50" customFormat="1" x14ac:dyDescent="0.25">
      <c r="A986" s="52" t="s">
        <v>2958</v>
      </c>
      <c r="B986" s="44" t="s">
        <v>1156</v>
      </c>
      <c r="C986" s="62"/>
      <c r="D986" s="62"/>
      <c r="E986" s="87" t="s">
        <v>1137</v>
      </c>
      <c r="F986" s="62"/>
      <c r="G986" s="60"/>
      <c r="H986" s="60"/>
      <c r="I986" s="66"/>
      <c r="J986" s="60"/>
      <c r="K986" s="66"/>
      <c r="L986" s="60"/>
      <c r="M986" s="60"/>
      <c r="N986" s="60"/>
      <c r="O986" s="60"/>
      <c r="P986" s="61">
        <f>P987</f>
        <v>7024.28</v>
      </c>
      <c r="Q986" s="57">
        <f t="shared" si="230"/>
        <v>1.7565814682175543E-3</v>
      </c>
      <c r="S986" s="60"/>
      <c r="T986" s="60"/>
      <c r="U986" s="60"/>
      <c r="V986" s="60"/>
      <c r="W986" s="60"/>
      <c r="X986" s="61">
        <v>8519.61</v>
      </c>
      <c r="Y986" s="91">
        <f t="shared" si="231"/>
        <v>-1495.3300000000008</v>
      </c>
    </row>
    <row r="987" spans="1:25" s="50" customFormat="1" x14ac:dyDescent="0.25">
      <c r="A987" s="52" t="s">
        <v>2959</v>
      </c>
      <c r="B987" s="3" t="s">
        <v>1157</v>
      </c>
      <c r="C987" s="46">
        <v>261609</v>
      </c>
      <c r="D987" s="47" t="s">
        <v>1490</v>
      </c>
      <c r="E987" s="48" t="s">
        <v>210</v>
      </c>
      <c r="F987" s="46" t="s">
        <v>11</v>
      </c>
      <c r="G987" s="59">
        <v>628.29</v>
      </c>
      <c r="H987" s="59">
        <v>628.29</v>
      </c>
      <c r="I987" s="66">
        <v>3.94</v>
      </c>
      <c r="J987" s="59">
        <v>3.25</v>
      </c>
      <c r="K987" s="66">
        <v>9.6199999999999992</v>
      </c>
      <c r="L987" s="59">
        <v>7.93</v>
      </c>
      <c r="M987" s="59">
        <f>L987+J987</f>
        <v>11.18</v>
      </c>
      <c r="N987" s="59">
        <f>TRUNC(J987*H987,2)</f>
        <v>2041.94</v>
      </c>
      <c r="O987" s="59">
        <f>TRUNC(L987*H987,2)</f>
        <v>4982.33</v>
      </c>
      <c r="P987" s="59">
        <f>TRUNC(((J987*H987)+(L987*H987)),2)</f>
        <v>7024.28</v>
      </c>
      <c r="Q987" s="58">
        <f t="shared" si="230"/>
        <v>1.7565814682175543E-3</v>
      </c>
      <c r="S987" s="59">
        <v>3.94</v>
      </c>
      <c r="T987" s="59">
        <v>9.6199999999999992</v>
      </c>
      <c r="U987" s="59">
        <v>13.56</v>
      </c>
      <c r="V987" s="59">
        <v>2475.46</v>
      </c>
      <c r="W987" s="59">
        <v>6044.15</v>
      </c>
      <c r="X987" s="59">
        <v>8519.61</v>
      </c>
      <c r="Y987" s="91">
        <f t="shared" si="231"/>
        <v>-1495.3300000000008</v>
      </c>
    </row>
    <row r="988" spans="1:25" s="50" customFormat="1" x14ac:dyDescent="0.25">
      <c r="A988" s="52" t="s">
        <v>2960</v>
      </c>
      <c r="B988" s="44" t="s">
        <v>1158</v>
      </c>
      <c r="C988" s="62"/>
      <c r="D988" s="62"/>
      <c r="E988" s="87" t="s">
        <v>1139</v>
      </c>
      <c r="F988" s="62"/>
      <c r="G988" s="60"/>
      <c r="H988" s="60"/>
      <c r="I988" s="66"/>
      <c r="J988" s="60"/>
      <c r="K988" s="66"/>
      <c r="L988" s="60"/>
      <c r="M988" s="60"/>
      <c r="N988" s="60"/>
      <c r="O988" s="60"/>
      <c r="P988" s="61">
        <f>P989</f>
        <v>2220.34</v>
      </c>
      <c r="Q988" s="57">
        <f t="shared" si="230"/>
        <v>5.552466725617665E-4</v>
      </c>
      <c r="S988" s="60"/>
      <c r="T988" s="60"/>
      <c r="U988" s="60"/>
      <c r="V988" s="60"/>
      <c r="W988" s="60"/>
      <c r="X988" s="61">
        <v>2693.01</v>
      </c>
      <c r="Y988" s="91">
        <f t="shared" si="231"/>
        <v>-472.67000000000007</v>
      </c>
    </row>
    <row r="989" spans="1:25" s="50" customFormat="1" x14ac:dyDescent="0.25">
      <c r="A989" s="52" t="s">
        <v>2961</v>
      </c>
      <c r="B989" s="3" t="s">
        <v>1159</v>
      </c>
      <c r="C989" s="46">
        <v>261609</v>
      </c>
      <c r="D989" s="47" t="s">
        <v>1490</v>
      </c>
      <c r="E989" s="48" t="s">
        <v>210</v>
      </c>
      <c r="F989" s="46" t="s">
        <v>11</v>
      </c>
      <c r="G989" s="59">
        <v>198.6</v>
      </c>
      <c r="H989" s="59">
        <v>198.6</v>
      </c>
      <c r="I989" s="66">
        <v>3.94</v>
      </c>
      <c r="J989" s="59">
        <v>3.25</v>
      </c>
      <c r="K989" s="66">
        <v>9.6199999999999992</v>
      </c>
      <c r="L989" s="59">
        <v>7.93</v>
      </c>
      <c r="M989" s="59">
        <f>L989+J989</f>
        <v>11.18</v>
      </c>
      <c r="N989" s="59">
        <f>TRUNC(J989*H989,2)</f>
        <v>645.45000000000005</v>
      </c>
      <c r="O989" s="59">
        <f>TRUNC(L989*H989,2)</f>
        <v>1574.89</v>
      </c>
      <c r="P989" s="59">
        <f>TRUNC(((J989*H989)+(L989*H989)),2)</f>
        <v>2220.34</v>
      </c>
      <c r="Q989" s="58">
        <f t="shared" si="230"/>
        <v>5.552466725617665E-4</v>
      </c>
      <c r="S989" s="59">
        <v>3.94</v>
      </c>
      <c r="T989" s="59">
        <v>9.6199999999999992</v>
      </c>
      <c r="U989" s="59">
        <v>13.56</v>
      </c>
      <c r="V989" s="59">
        <v>782.48</v>
      </c>
      <c r="W989" s="59">
        <v>1910.53</v>
      </c>
      <c r="X989" s="59">
        <v>2693.01</v>
      </c>
      <c r="Y989" s="91">
        <f t="shared" si="231"/>
        <v>-472.67000000000007</v>
      </c>
    </row>
    <row r="990" spans="1:25" s="50" customFormat="1" x14ac:dyDescent="0.25">
      <c r="A990" s="52" t="s">
        <v>2962</v>
      </c>
      <c r="B990" s="44" t="s">
        <v>1160</v>
      </c>
      <c r="C990" s="62"/>
      <c r="D990" s="62"/>
      <c r="E990" s="87" t="s">
        <v>1141</v>
      </c>
      <c r="F990" s="62"/>
      <c r="G990" s="60"/>
      <c r="H990" s="60"/>
      <c r="I990" s="66"/>
      <c r="J990" s="60"/>
      <c r="K990" s="66"/>
      <c r="L990" s="60"/>
      <c r="M990" s="60"/>
      <c r="N990" s="60"/>
      <c r="O990" s="60"/>
      <c r="P990" s="61">
        <f>P991</f>
        <v>7339.67</v>
      </c>
      <c r="Q990" s="57">
        <f t="shared" si="230"/>
        <v>1.8354519331279986E-3</v>
      </c>
      <c r="S990" s="60"/>
      <c r="T990" s="60"/>
      <c r="U990" s="60"/>
      <c r="V990" s="60"/>
      <c r="W990" s="60"/>
      <c r="X990" s="61">
        <v>8902.14</v>
      </c>
      <c r="Y990" s="91">
        <f t="shared" si="231"/>
        <v>-1562.4699999999993</v>
      </c>
    </row>
    <row r="991" spans="1:25" s="50" customFormat="1" x14ac:dyDescent="0.25">
      <c r="A991" s="52" t="s">
        <v>2963</v>
      </c>
      <c r="B991" s="3" t="s">
        <v>1161</v>
      </c>
      <c r="C991" s="46">
        <v>261609</v>
      </c>
      <c r="D991" s="47" t="s">
        <v>1490</v>
      </c>
      <c r="E991" s="48" t="s">
        <v>210</v>
      </c>
      <c r="F991" s="46" t="s">
        <v>11</v>
      </c>
      <c r="G991" s="59">
        <v>656.5</v>
      </c>
      <c r="H991" s="59">
        <v>656.5</v>
      </c>
      <c r="I991" s="66">
        <v>3.94</v>
      </c>
      <c r="J991" s="59">
        <v>3.25</v>
      </c>
      <c r="K991" s="66">
        <v>9.6199999999999992</v>
      </c>
      <c r="L991" s="59">
        <v>7.93</v>
      </c>
      <c r="M991" s="59">
        <f>L991+J991</f>
        <v>11.18</v>
      </c>
      <c r="N991" s="59">
        <f>TRUNC(J991*H991,2)</f>
        <v>2133.62</v>
      </c>
      <c r="O991" s="59">
        <f>TRUNC(L991*H991,2)</f>
        <v>5206.04</v>
      </c>
      <c r="P991" s="59">
        <f>TRUNC(((J991*H991)+(L991*H991)),2)</f>
        <v>7339.67</v>
      </c>
      <c r="Q991" s="58">
        <f t="shared" si="230"/>
        <v>1.8354519331279986E-3</v>
      </c>
      <c r="S991" s="59">
        <v>3.94</v>
      </c>
      <c r="T991" s="59">
        <v>9.6199999999999992</v>
      </c>
      <c r="U991" s="59">
        <v>13.56</v>
      </c>
      <c r="V991" s="59">
        <v>2586.61</v>
      </c>
      <c r="W991" s="59">
        <v>6315.53</v>
      </c>
      <c r="X991" s="59">
        <v>8902.14</v>
      </c>
      <c r="Y991" s="91">
        <f t="shared" si="231"/>
        <v>-1562.4699999999993</v>
      </c>
    </row>
    <row r="992" spans="1:25" s="50" customFormat="1" x14ac:dyDescent="0.25">
      <c r="A992" s="52" t="s">
        <v>2964</v>
      </c>
      <c r="B992" s="44" t="s">
        <v>1162</v>
      </c>
      <c r="C992" s="62"/>
      <c r="D992" s="62"/>
      <c r="E992" s="87" t="s">
        <v>1143</v>
      </c>
      <c r="F992" s="62"/>
      <c r="G992" s="60"/>
      <c r="H992" s="60"/>
      <c r="I992" s="66"/>
      <c r="J992" s="60"/>
      <c r="K992" s="66"/>
      <c r="L992" s="60"/>
      <c r="M992" s="60"/>
      <c r="N992" s="60"/>
      <c r="O992" s="60"/>
      <c r="P992" s="61">
        <f>P993</f>
        <v>1416.72</v>
      </c>
      <c r="Q992" s="57">
        <f t="shared" si="230"/>
        <v>3.5428315751268085E-4</v>
      </c>
      <c r="S992" s="60"/>
      <c r="T992" s="60"/>
      <c r="U992" s="60"/>
      <c r="V992" s="60"/>
      <c r="W992" s="60"/>
      <c r="X992" s="61">
        <v>1718.32</v>
      </c>
      <c r="Y992" s="91">
        <f t="shared" si="231"/>
        <v>-301.59999999999991</v>
      </c>
    </row>
    <row r="993" spans="1:25" s="50" customFormat="1" x14ac:dyDescent="0.25">
      <c r="A993" s="52" t="s">
        <v>2965</v>
      </c>
      <c r="B993" s="3" t="s">
        <v>1163</v>
      </c>
      <c r="C993" s="46">
        <v>261609</v>
      </c>
      <c r="D993" s="47" t="s">
        <v>1490</v>
      </c>
      <c r="E993" s="48" t="s">
        <v>210</v>
      </c>
      <c r="F993" s="46" t="s">
        <v>11</v>
      </c>
      <c r="G993" s="59">
        <v>126.72</v>
      </c>
      <c r="H993" s="59">
        <v>126.72</v>
      </c>
      <c r="I993" s="66">
        <v>3.94</v>
      </c>
      <c r="J993" s="59">
        <v>3.25</v>
      </c>
      <c r="K993" s="66">
        <v>9.6199999999999992</v>
      </c>
      <c r="L993" s="59">
        <v>7.93</v>
      </c>
      <c r="M993" s="59">
        <f>L993+J993</f>
        <v>11.18</v>
      </c>
      <c r="N993" s="59">
        <f>TRUNC(J993*H993,2)</f>
        <v>411.84</v>
      </c>
      <c r="O993" s="59">
        <f>TRUNC(L993*H993,2)</f>
        <v>1004.88</v>
      </c>
      <c r="P993" s="59">
        <f>TRUNC(((J993*H993)+(L993*H993)),2)</f>
        <v>1416.72</v>
      </c>
      <c r="Q993" s="58">
        <f t="shared" si="230"/>
        <v>3.5428315751268085E-4</v>
      </c>
      <c r="S993" s="59">
        <v>3.94</v>
      </c>
      <c r="T993" s="59">
        <v>9.6199999999999992</v>
      </c>
      <c r="U993" s="59">
        <v>13.56</v>
      </c>
      <c r="V993" s="59">
        <v>499.27</v>
      </c>
      <c r="W993" s="59">
        <v>1219.05</v>
      </c>
      <c r="X993" s="59">
        <v>1718.32</v>
      </c>
      <c r="Y993" s="91">
        <f t="shared" si="231"/>
        <v>-301.59999999999991</v>
      </c>
    </row>
    <row r="994" spans="1:25" s="50" customFormat="1" x14ac:dyDescent="0.25">
      <c r="A994" s="52" t="s">
        <v>2966</v>
      </c>
      <c r="B994" s="44" t="s">
        <v>1164</v>
      </c>
      <c r="C994" s="62"/>
      <c r="D994" s="62"/>
      <c r="E994" s="87" t="s">
        <v>1145</v>
      </c>
      <c r="F994" s="62"/>
      <c r="G994" s="60"/>
      <c r="H994" s="60"/>
      <c r="I994" s="66"/>
      <c r="J994" s="60"/>
      <c r="K994" s="66"/>
      <c r="L994" s="60"/>
      <c r="M994" s="60"/>
      <c r="N994" s="60"/>
      <c r="O994" s="60"/>
      <c r="P994" s="61">
        <f>P995</f>
        <v>1387.54</v>
      </c>
      <c r="Q994" s="57">
        <f t="shared" si="230"/>
        <v>3.4698603279063265E-4</v>
      </c>
      <c r="S994" s="60"/>
      <c r="T994" s="60"/>
      <c r="U994" s="60"/>
      <c r="V994" s="60"/>
      <c r="W994" s="60"/>
      <c r="X994" s="61">
        <v>1682.93</v>
      </c>
      <c r="Y994" s="91">
        <f t="shared" si="231"/>
        <v>-295.3900000000001</v>
      </c>
    </row>
    <row r="995" spans="1:25" s="50" customFormat="1" x14ac:dyDescent="0.25">
      <c r="A995" s="52" t="s">
        <v>2967</v>
      </c>
      <c r="B995" s="3" t="s">
        <v>1165</v>
      </c>
      <c r="C995" s="46">
        <v>261609</v>
      </c>
      <c r="D995" s="47" t="s">
        <v>1490</v>
      </c>
      <c r="E995" s="48" t="s">
        <v>210</v>
      </c>
      <c r="F995" s="46" t="s">
        <v>11</v>
      </c>
      <c r="G995" s="59">
        <v>124.11</v>
      </c>
      <c r="H995" s="59">
        <v>124.11</v>
      </c>
      <c r="I995" s="66">
        <v>3.94</v>
      </c>
      <c r="J995" s="59">
        <v>3.25</v>
      </c>
      <c r="K995" s="66">
        <v>9.6199999999999992</v>
      </c>
      <c r="L995" s="59">
        <v>7.93</v>
      </c>
      <c r="M995" s="59">
        <f>L995+J995</f>
        <v>11.18</v>
      </c>
      <c r="N995" s="59">
        <f>TRUNC(J995*H995,2)</f>
        <v>403.35</v>
      </c>
      <c r="O995" s="59">
        <f>TRUNC(L995*H995,2)</f>
        <v>984.19</v>
      </c>
      <c r="P995" s="59">
        <f>TRUNC(((J995*H995)+(L995*H995)),2)</f>
        <v>1387.54</v>
      </c>
      <c r="Q995" s="58">
        <f t="shared" si="230"/>
        <v>3.4698603279063265E-4</v>
      </c>
      <c r="S995" s="59">
        <v>3.94</v>
      </c>
      <c r="T995" s="59">
        <v>9.6199999999999992</v>
      </c>
      <c r="U995" s="59">
        <v>13.56</v>
      </c>
      <c r="V995" s="59">
        <v>488.99</v>
      </c>
      <c r="W995" s="59">
        <v>1193.94</v>
      </c>
      <c r="X995" s="59">
        <v>1682.93</v>
      </c>
      <c r="Y995" s="91">
        <f t="shared" si="231"/>
        <v>-295.3900000000001</v>
      </c>
    </row>
    <row r="996" spans="1:25" s="50" customFormat="1" x14ac:dyDescent="0.25">
      <c r="A996" s="52" t="s">
        <v>2968</v>
      </c>
      <c r="B996" s="51"/>
      <c r="C996" s="63"/>
      <c r="D996" s="63"/>
      <c r="E996" s="88"/>
      <c r="F996" s="51"/>
      <c r="G996" s="61"/>
      <c r="H996" s="61"/>
      <c r="I996" s="67"/>
      <c r="J996" s="61"/>
      <c r="K996" s="67"/>
      <c r="L996" s="61"/>
      <c r="M996" s="49" t="s">
        <v>1166</v>
      </c>
      <c r="N996" s="61">
        <f>SUM(N8:N995)</f>
        <v>944425.83000000007</v>
      </c>
      <c r="O996" s="61">
        <f>SUM(O8:O995)</f>
        <v>3054408.1300000069</v>
      </c>
      <c r="P996" s="61">
        <f>O996+N996</f>
        <v>3998833.9600000069</v>
      </c>
      <c r="Q996" s="56"/>
      <c r="S996" s="61"/>
      <c r="T996" s="61"/>
      <c r="U996" s="49" t="s">
        <v>1166</v>
      </c>
      <c r="V996" s="61">
        <v>1145259.81</v>
      </c>
      <c r="W996" s="61">
        <v>3701912.08</v>
      </c>
      <c r="X996" s="61">
        <v>4847171.8899999997</v>
      </c>
      <c r="Y996" s="91">
        <f t="shared" si="231"/>
        <v>-848337.92999999272</v>
      </c>
    </row>
    <row r="997" spans="1:25" x14ac:dyDescent="0.25">
      <c r="B997" s="274"/>
      <c r="C997" s="274"/>
      <c r="D997" s="274"/>
      <c r="E997" s="274"/>
      <c r="F997" s="274"/>
      <c r="G997" s="274"/>
      <c r="H997" s="274"/>
      <c r="I997" s="274"/>
      <c r="J997" s="274"/>
      <c r="K997" s="274"/>
      <c r="L997" s="274"/>
      <c r="M997" s="274"/>
      <c r="N997" s="274"/>
      <c r="O997" s="274"/>
      <c r="P997" s="274"/>
      <c r="Q997" s="274"/>
      <c r="S997" s="1"/>
      <c r="T997" s="1"/>
      <c r="U997" s="1"/>
      <c r="V997" s="1"/>
      <c r="W997" s="1"/>
      <c r="X997" s="1"/>
    </row>
    <row r="998" spans="1:25" x14ac:dyDescent="0.25">
      <c r="B998" s="276"/>
      <c r="C998" s="276"/>
      <c r="D998" s="276"/>
      <c r="E998" s="276"/>
      <c r="F998" s="276"/>
      <c r="G998" s="276"/>
      <c r="H998" s="276"/>
      <c r="I998" s="276"/>
      <c r="J998" s="276"/>
      <c r="K998" s="276"/>
      <c r="L998" s="276"/>
      <c r="M998" s="278" t="s">
        <v>1167</v>
      </c>
      <c r="N998" s="278"/>
      <c r="O998" s="279">
        <f>P6+P29+P40+P47+P183+P197+P219+P412+P471+P482+P500+P758+P776+P850+P882</f>
        <v>3998835.3100000005</v>
      </c>
      <c r="P998" s="279"/>
      <c r="Q998" s="279"/>
      <c r="S998" s="1"/>
      <c r="T998" s="1"/>
      <c r="U998" s="278" t="s">
        <v>1167</v>
      </c>
      <c r="V998" s="278"/>
      <c r="X998" s="90">
        <v>4847171.8899999997</v>
      </c>
      <c r="Y998" s="89">
        <f>O998-X998</f>
        <v>-848336.57999999914</v>
      </c>
    </row>
    <row r="999" spans="1:25" x14ac:dyDescent="0.25">
      <c r="B999" s="276"/>
      <c r="C999" s="277"/>
      <c r="D999" s="277"/>
      <c r="E999" s="277"/>
      <c r="F999" s="277"/>
      <c r="G999" s="277"/>
      <c r="H999" s="277"/>
      <c r="I999" s="277"/>
      <c r="J999" s="277"/>
      <c r="K999" s="277"/>
      <c r="L999" s="277"/>
      <c r="M999" s="278" t="s">
        <v>1168</v>
      </c>
      <c r="N999" s="278"/>
      <c r="O999" s="279">
        <f>TRUNC(O998*0.2099,2)</f>
        <v>839355.53</v>
      </c>
      <c r="P999" s="279"/>
      <c r="Q999" s="279"/>
      <c r="S999" s="1"/>
      <c r="T999" s="1"/>
      <c r="U999" s="278" t="s">
        <v>1168</v>
      </c>
      <c r="V999" s="278"/>
      <c r="X999" s="90">
        <v>1017421.37</v>
      </c>
      <c r="Y999" s="89">
        <f t="shared" ref="Y999:Y1000" si="232">O999-X999</f>
        <v>-178065.83999999997</v>
      </c>
    </row>
    <row r="1000" spans="1:25" x14ac:dyDescent="0.25">
      <c r="B1000" s="276"/>
      <c r="C1000" s="277"/>
      <c r="D1000" s="277"/>
      <c r="E1000" s="277"/>
      <c r="F1000" s="277"/>
      <c r="G1000" s="277"/>
      <c r="H1000" s="277"/>
      <c r="I1000" s="277"/>
      <c r="J1000" s="277"/>
      <c r="K1000" s="277"/>
      <c r="L1000" s="277"/>
      <c r="M1000" s="278" t="s">
        <v>1169</v>
      </c>
      <c r="N1000" s="278"/>
      <c r="O1000" s="279">
        <f>SUM(O998:Q999)</f>
        <v>4838190.8400000008</v>
      </c>
      <c r="P1000" s="279"/>
      <c r="Q1000" s="279"/>
      <c r="S1000" s="1"/>
      <c r="T1000" s="1"/>
      <c r="U1000" s="278" t="s">
        <v>1169</v>
      </c>
      <c r="V1000" s="278"/>
      <c r="X1000" s="90">
        <v>5864593.2599999998</v>
      </c>
      <c r="Y1000" s="89">
        <f t="shared" si="232"/>
        <v>-1026402.419999999</v>
      </c>
    </row>
    <row r="1001" spans="1:25" x14ac:dyDescent="0.25">
      <c r="B1001" s="275"/>
      <c r="C1001" s="275"/>
      <c r="D1001" s="275"/>
      <c r="E1001" s="275"/>
      <c r="F1001" s="275"/>
      <c r="G1001" s="275"/>
      <c r="H1001" s="275"/>
      <c r="I1001" s="275"/>
      <c r="J1001" s="275"/>
      <c r="K1001" s="275"/>
      <c r="L1001" s="275"/>
      <c r="M1001" s="275"/>
      <c r="N1001" s="275"/>
      <c r="O1001" s="275"/>
      <c r="P1001" s="275"/>
      <c r="Q1001" s="275"/>
      <c r="S1001" s="1"/>
      <c r="T1001" s="1"/>
      <c r="U1001" s="1"/>
      <c r="V1001" s="1"/>
      <c r="W1001" s="1"/>
      <c r="X1001" s="1"/>
    </row>
    <row r="1002" spans="1:25" x14ac:dyDescent="0.25">
      <c r="Q1002" s="91"/>
    </row>
  </sheetData>
  <sortState ref="A6:Y996">
    <sortCondition ref="A6:A996"/>
  </sortState>
  <mergeCells count="29">
    <mergeCell ref="S4:U4"/>
    <mergeCell ref="V4:X4"/>
    <mergeCell ref="U998:V998"/>
    <mergeCell ref="U999:V999"/>
    <mergeCell ref="U1000:V1000"/>
    <mergeCell ref="F1:J1"/>
    <mergeCell ref="M1:N1"/>
    <mergeCell ref="F2:J2"/>
    <mergeCell ref="M2:N2"/>
    <mergeCell ref="B3:Q3"/>
    <mergeCell ref="B4:B5"/>
    <mergeCell ref="C4:C5"/>
    <mergeCell ref="D4:D5"/>
    <mergeCell ref="E4:E5"/>
    <mergeCell ref="F4:F5"/>
    <mergeCell ref="G4:G5"/>
    <mergeCell ref="H4:H5"/>
    <mergeCell ref="J4:M4"/>
    <mergeCell ref="N4:P4"/>
    <mergeCell ref="Q4:Q5"/>
    <mergeCell ref="B997:Q997"/>
    <mergeCell ref="B1001:Q1001"/>
    <mergeCell ref="B998:L1000"/>
    <mergeCell ref="M998:N998"/>
    <mergeCell ref="O998:Q998"/>
    <mergeCell ref="M999:N999"/>
    <mergeCell ref="O999:Q999"/>
    <mergeCell ref="M1000:N1000"/>
    <mergeCell ref="O1000:Q100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1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3074" r:id="rId4">
          <objectPr defaultSize="0" autoPict="0" r:id="rId5">
            <anchor moveWithCells="1" sizeWithCells="1">
              <from>
                <xdr:col>15</xdr:col>
                <xdr:colOff>457200</xdr:colOff>
                <xdr:row>0</xdr:row>
                <xdr:rowOff>152400</xdr:rowOff>
              </from>
              <to>
                <xdr:col>16</xdr:col>
                <xdr:colOff>320040</xdr:colOff>
                <xdr:row>1</xdr:row>
                <xdr:rowOff>883920</xdr:rowOff>
              </to>
            </anchor>
          </objectPr>
        </oleObject>
      </mc:Choice>
      <mc:Fallback>
        <oleObject progId="CorelDraw.Graphic.17"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showGridLines="0" view="pageBreakPreview" zoomScaleNormal="100" zoomScaleSheetLayoutView="100" workbookViewId="0">
      <selection activeCell="O17" sqref="O17"/>
    </sheetView>
  </sheetViews>
  <sheetFormatPr defaultRowHeight="12" x14ac:dyDescent="0.25"/>
  <cols>
    <col min="1" max="1" width="6.44140625" style="50" customWidth="1"/>
    <col min="2" max="2" width="44" style="50" customWidth="1"/>
    <col min="3" max="3" width="14.5546875" style="50" customWidth="1"/>
    <col min="4" max="13" width="13.33203125" style="50" customWidth="1"/>
    <col min="14" max="14" width="8.88671875" style="50"/>
    <col min="15" max="15" width="11.77734375" style="50" customWidth="1"/>
    <col min="16" max="16384" width="8.88671875" style="50"/>
  </cols>
  <sheetData>
    <row r="1" spans="1:19" s="104" customFormat="1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5"/>
    </row>
    <row r="2" spans="1:19" s="104" customForma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26"/>
    </row>
    <row r="3" spans="1:19" s="104" customFormat="1" x14ac:dyDescent="0.25">
      <c r="A3" s="107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1:19" s="104" customFormat="1" x14ac:dyDescent="0.25">
      <c r="A4" s="107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1:19" s="104" customFormat="1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26"/>
    </row>
    <row r="6" spans="1:19" s="104" customFormat="1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26"/>
    </row>
    <row r="7" spans="1:19" s="104" customFormat="1" x14ac:dyDescent="0.25">
      <c r="A7" s="288" t="s">
        <v>1474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90"/>
    </row>
    <row r="8" spans="1:19" s="104" customFormat="1" x14ac:dyDescent="0.25">
      <c r="A8" s="288" t="s">
        <v>1475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90"/>
    </row>
    <row r="9" spans="1:19" s="104" customFormat="1" x14ac:dyDescent="0.25">
      <c r="A9" s="110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24"/>
    </row>
    <row r="10" spans="1:19" s="112" customFormat="1" x14ac:dyDescent="0.25">
      <c r="A10" s="288" t="s">
        <v>3043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90"/>
      <c r="N10" s="104"/>
      <c r="O10" s="104"/>
      <c r="P10" s="104"/>
      <c r="Q10" s="104"/>
      <c r="R10" s="104"/>
      <c r="S10" s="104"/>
    </row>
    <row r="11" spans="1:19" s="104" customFormat="1" ht="12" customHeight="1" x14ac:dyDescent="0.25">
      <c r="A11" s="113"/>
      <c r="B11" s="114"/>
      <c r="C11" s="114"/>
      <c r="D11" s="114"/>
      <c r="E11" s="115"/>
      <c r="F11" s="115"/>
      <c r="G11" s="105"/>
      <c r="H11" s="105"/>
      <c r="I11" s="105"/>
      <c r="J11" s="105"/>
      <c r="K11" s="291" t="s">
        <v>3041</v>
      </c>
      <c r="L11" s="291"/>
      <c r="M11" s="292"/>
    </row>
    <row r="12" spans="1:19" s="104" customFormat="1" ht="12" customHeight="1" x14ac:dyDescent="0.25">
      <c r="A12" s="24" t="s">
        <v>1477</v>
      </c>
      <c r="B12" s="25" t="s">
        <v>1478</v>
      </c>
      <c r="C12" s="26"/>
      <c r="D12" s="27"/>
      <c r="E12" s="116"/>
      <c r="F12" s="117"/>
      <c r="G12" s="117"/>
      <c r="H12" s="117"/>
      <c r="I12" s="117"/>
      <c r="J12" s="118" t="s">
        <v>3044</v>
      </c>
      <c r="K12" s="291"/>
      <c r="L12" s="291"/>
      <c r="M12" s="292"/>
    </row>
    <row r="13" spans="1:19" s="104" customFormat="1" x14ac:dyDescent="0.25">
      <c r="A13" s="30" t="s">
        <v>1479</v>
      </c>
      <c r="B13" s="25" t="s">
        <v>1485</v>
      </c>
      <c r="C13" s="31"/>
      <c r="D13" s="27"/>
      <c r="E13" s="117"/>
      <c r="F13" s="119"/>
      <c r="G13" s="117"/>
      <c r="H13" s="117"/>
      <c r="I13" s="117"/>
      <c r="J13" s="108"/>
      <c r="K13" s="291"/>
      <c r="L13" s="291"/>
      <c r="M13" s="292"/>
    </row>
    <row r="14" spans="1:19" s="104" customFormat="1" x14ac:dyDescent="0.25">
      <c r="A14" s="30" t="s">
        <v>1480</v>
      </c>
      <c r="B14" s="34" t="s">
        <v>1486</v>
      </c>
      <c r="C14" s="31"/>
      <c r="D14" s="35"/>
      <c r="E14" s="117"/>
      <c r="F14" s="119"/>
      <c r="G14" s="117"/>
      <c r="H14" s="117"/>
      <c r="I14" s="117"/>
      <c r="J14" s="108"/>
      <c r="K14" s="291"/>
      <c r="L14" s="291"/>
      <c r="M14" s="292"/>
    </row>
    <row r="15" spans="1:19" s="104" customFormat="1" x14ac:dyDescent="0.25">
      <c r="A15" s="30" t="s">
        <v>1481</v>
      </c>
      <c r="B15" s="25" t="s">
        <v>1482</v>
      </c>
      <c r="C15" s="31"/>
      <c r="D15" s="35"/>
      <c r="E15" s="117"/>
      <c r="F15" s="119"/>
      <c r="G15" s="117"/>
      <c r="H15" s="117"/>
      <c r="I15" s="117"/>
      <c r="J15" s="114"/>
      <c r="K15" s="291"/>
      <c r="L15" s="291"/>
      <c r="M15" s="292"/>
    </row>
    <row r="16" spans="1:19" s="104" customFormat="1" ht="12.6" thickBot="1" x14ac:dyDescent="0.3">
      <c r="A16" s="36" t="s">
        <v>1483</v>
      </c>
      <c r="B16" s="37" t="s">
        <v>1487</v>
      </c>
      <c r="C16" s="37"/>
      <c r="D16" s="37"/>
      <c r="E16" s="37"/>
      <c r="F16" s="37"/>
      <c r="G16" s="37"/>
      <c r="H16" s="120"/>
      <c r="I16" s="120"/>
      <c r="J16" s="121" t="s">
        <v>1484</v>
      </c>
      <c r="K16" s="122">
        <f>BDI!F32</f>
        <v>0.20989999999999998</v>
      </c>
      <c r="L16" s="120"/>
      <c r="M16" s="123"/>
    </row>
    <row r="17" spans="1:15" s="53" customFormat="1" x14ac:dyDescent="0.3">
      <c r="A17" s="293"/>
      <c r="B17" s="294" t="s">
        <v>1170</v>
      </c>
      <c r="C17" s="97" t="s">
        <v>1171</v>
      </c>
      <c r="D17" s="294" t="s">
        <v>1172</v>
      </c>
      <c r="E17" s="294"/>
      <c r="F17" s="294"/>
      <c r="G17" s="294"/>
      <c r="H17" s="294"/>
      <c r="I17" s="294"/>
      <c r="J17" s="294"/>
      <c r="K17" s="294"/>
      <c r="L17" s="294"/>
      <c r="M17" s="294"/>
      <c r="O17" s="103"/>
    </row>
    <row r="18" spans="1:15" s="53" customFormat="1" x14ac:dyDescent="0.3">
      <c r="A18" s="293"/>
      <c r="B18" s="294" t="s">
        <v>1170</v>
      </c>
      <c r="C18" s="95">
        <v>4838190.84</v>
      </c>
      <c r="D18" s="97" t="s">
        <v>1173</v>
      </c>
      <c r="E18" s="97" t="s">
        <v>1174</v>
      </c>
      <c r="F18" s="97" t="s">
        <v>1175</v>
      </c>
      <c r="G18" s="97" t="s">
        <v>1176</v>
      </c>
      <c r="H18" s="97" t="s">
        <v>1177</v>
      </c>
      <c r="I18" s="97" t="s">
        <v>1178</v>
      </c>
      <c r="J18" s="97" t="s">
        <v>1179</v>
      </c>
      <c r="K18" s="97" t="s">
        <v>1180</v>
      </c>
      <c r="L18" s="97" t="s">
        <v>1181</v>
      </c>
      <c r="M18" s="97" t="s">
        <v>1182</v>
      </c>
      <c r="O18" s="95">
        <v>5864593.2599999998</v>
      </c>
    </row>
    <row r="19" spans="1:15" x14ac:dyDescent="0.25">
      <c r="A19" s="92"/>
      <c r="B19" s="93" t="s">
        <v>45</v>
      </c>
      <c r="C19" s="96">
        <v>205184.72</v>
      </c>
      <c r="D19" s="98">
        <v>1</v>
      </c>
      <c r="E19" s="99"/>
      <c r="F19" s="99"/>
      <c r="G19" s="99"/>
      <c r="H19" s="99"/>
      <c r="I19" s="99"/>
      <c r="J19" s="99"/>
      <c r="K19" s="99"/>
      <c r="L19" s="99"/>
      <c r="M19" s="99"/>
      <c r="O19" s="96">
        <v>248713.83</v>
      </c>
    </row>
    <row r="20" spans="1:15" x14ac:dyDescent="0.25">
      <c r="A20" s="3"/>
      <c r="B20" s="3"/>
      <c r="C20" s="59"/>
      <c r="D20" s="59">
        <f>TRUNC(D19*$C19,2)</f>
        <v>205184.72</v>
      </c>
      <c r="E20" s="59">
        <f t="shared" ref="E20:M20" si="0">TRUNC(E19*$C19,2)</f>
        <v>0</v>
      </c>
      <c r="F20" s="59">
        <f t="shared" si="0"/>
        <v>0</v>
      </c>
      <c r="G20" s="59">
        <f t="shared" si="0"/>
        <v>0</v>
      </c>
      <c r="H20" s="59">
        <f t="shared" si="0"/>
        <v>0</v>
      </c>
      <c r="I20" s="59">
        <f t="shared" si="0"/>
        <v>0</v>
      </c>
      <c r="J20" s="59">
        <f t="shared" si="0"/>
        <v>0</v>
      </c>
      <c r="K20" s="59">
        <f t="shared" si="0"/>
        <v>0</v>
      </c>
      <c r="L20" s="59">
        <f t="shared" si="0"/>
        <v>0</v>
      </c>
      <c r="M20" s="59">
        <f t="shared" si="0"/>
        <v>0</v>
      </c>
      <c r="O20" s="59"/>
    </row>
    <row r="21" spans="1:15" x14ac:dyDescent="0.25">
      <c r="A21" s="92"/>
      <c r="B21" s="93" t="s">
        <v>52</v>
      </c>
      <c r="C21" s="96">
        <v>23738.29</v>
      </c>
      <c r="D21" s="98">
        <v>0.8</v>
      </c>
      <c r="E21" s="98">
        <v>0.2</v>
      </c>
      <c r="F21" s="99"/>
      <c r="G21" s="99"/>
      <c r="H21" s="99"/>
      <c r="I21" s="99"/>
      <c r="J21" s="99"/>
      <c r="K21" s="99"/>
      <c r="L21" s="99"/>
      <c r="M21" s="99"/>
      <c r="O21" s="96">
        <v>28774.28</v>
      </c>
    </row>
    <row r="22" spans="1:15" x14ac:dyDescent="0.25">
      <c r="A22" s="3"/>
      <c r="B22" s="3"/>
      <c r="C22" s="59"/>
      <c r="D22" s="59">
        <f>TRUNC(D21*$C21,2)</f>
        <v>18990.63</v>
      </c>
      <c r="E22" s="59">
        <f t="shared" ref="E22" si="1">TRUNC(E21*$C21,2)</f>
        <v>4747.6499999999996</v>
      </c>
      <c r="F22" s="59">
        <f t="shared" ref="F22" si="2">TRUNC(F21*$C21,2)</f>
        <v>0</v>
      </c>
      <c r="G22" s="59">
        <f t="shared" ref="G22" si="3">TRUNC(G21*$C21,2)</f>
        <v>0</v>
      </c>
      <c r="H22" s="59">
        <f t="shared" ref="H22" si="4">TRUNC(H21*$C21,2)</f>
        <v>0</v>
      </c>
      <c r="I22" s="59">
        <f t="shared" ref="I22" si="5">TRUNC(I21*$C21,2)</f>
        <v>0</v>
      </c>
      <c r="J22" s="59">
        <f t="shared" ref="J22" si="6">TRUNC(J21*$C21,2)</f>
        <v>0</v>
      </c>
      <c r="K22" s="59">
        <f t="shared" ref="K22" si="7">TRUNC(K21*$C21,2)</f>
        <v>0</v>
      </c>
      <c r="L22" s="59">
        <f t="shared" ref="L22" si="8">TRUNC(L21*$C21,2)</f>
        <v>0</v>
      </c>
      <c r="M22" s="59">
        <f t="shared" ref="M22" si="9">TRUNC(M21*$C21,2)</f>
        <v>0</v>
      </c>
      <c r="O22" s="59"/>
    </row>
    <row r="23" spans="1:15" x14ac:dyDescent="0.25">
      <c r="A23" s="92"/>
      <c r="B23" s="93" t="s">
        <v>51</v>
      </c>
      <c r="C23" s="96">
        <v>1641.29</v>
      </c>
      <c r="D23" s="98">
        <v>1</v>
      </c>
      <c r="E23" s="99"/>
      <c r="F23" s="99"/>
      <c r="G23" s="99"/>
      <c r="H23" s="99"/>
      <c r="I23" s="99"/>
      <c r="J23" s="99"/>
      <c r="K23" s="99"/>
      <c r="L23" s="99"/>
      <c r="M23" s="99"/>
      <c r="O23" s="96">
        <v>1989.49</v>
      </c>
    </row>
    <row r="24" spans="1:15" x14ac:dyDescent="0.25">
      <c r="A24" s="3"/>
      <c r="B24" s="3"/>
      <c r="C24" s="59"/>
      <c r="D24" s="59">
        <f>TRUNC(D23*$C23,2)</f>
        <v>1641.29</v>
      </c>
      <c r="E24" s="59">
        <f t="shared" ref="E24" si="10">TRUNC(E23*$C23,2)</f>
        <v>0</v>
      </c>
      <c r="F24" s="59">
        <f t="shared" ref="F24" si="11">TRUNC(F23*$C23,2)</f>
        <v>0</v>
      </c>
      <c r="G24" s="59">
        <f t="shared" ref="G24" si="12">TRUNC(G23*$C23,2)</f>
        <v>0</v>
      </c>
      <c r="H24" s="59">
        <f t="shared" ref="H24" si="13">TRUNC(H23*$C23,2)</f>
        <v>0</v>
      </c>
      <c r="I24" s="59">
        <f t="shared" ref="I24" si="14">TRUNC(I23*$C23,2)</f>
        <v>0</v>
      </c>
      <c r="J24" s="59">
        <f t="shared" ref="J24" si="15">TRUNC(J23*$C23,2)</f>
        <v>0</v>
      </c>
      <c r="K24" s="59">
        <f t="shared" ref="K24" si="16">TRUNC(K23*$C23,2)</f>
        <v>0</v>
      </c>
      <c r="L24" s="59">
        <f t="shared" ref="L24" si="17">TRUNC(L23*$C23,2)</f>
        <v>0</v>
      </c>
      <c r="M24" s="59">
        <f t="shared" ref="M24" si="18">TRUNC(M23*$C23,2)</f>
        <v>0</v>
      </c>
      <c r="O24" s="59"/>
    </row>
    <row r="25" spans="1:15" x14ac:dyDescent="0.25">
      <c r="A25" s="92"/>
      <c r="B25" s="93" t="s">
        <v>21</v>
      </c>
      <c r="C25" s="96">
        <v>566197.82999999996</v>
      </c>
      <c r="D25" s="98">
        <v>0.1</v>
      </c>
      <c r="E25" s="98">
        <v>0.1</v>
      </c>
      <c r="F25" s="98">
        <v>0.1</v>
      </c>
      <c r="G25" s="98">
        <v>0.1</v>
      </c>
      <c r="H25" s="98">
        <v>0.1</v>
      </c>
      <c r="I25" s="98">
        <v>0.1</v>
      </c>
      <c r="J25" s="98">
        <v>0.1</v>
      </c>
      <c r="K25" s="98">
        <v>0.1</v>
      </c>
      <c r="L25" s="98">
        <v>0.1</v>
      </c>
      <c r="M25" s="98">
        <v>0.1</v>
      </c>
      <c r="O25" s="96">
        <v>686314.39</v>
      </c>
    </row>
    <row r="26" spans="1:15" x14ac:dyDescent="0.25">
      <c r="A26" s="3"/>
      <c r="B26" s="3"/>
      <c r="C26" s="59"/>
      <c r="D26" s="59">
        <f>TRUNC(D25*$C25,2)</f>
        <v>56619.78</v>
      </c>
      <c r="E26" s="59">
        <f t="shared" ref="E26" si="19">TRUNC(E25*$C25,2)</f>
        <v>56619.78</v>
      </c>
      <c r="F26" s="59">
        <f t="shared" ref="F26" si="20">TRUNC(F25*$C25,2)</f>
        <v>56619.78</v>
      </c>
      <c r="G26" s="59">
        <f t="shared" ref="G26" si="21">TRUNC(G25*$C25,2)</f>
        <v>56619.78</v>
      </c>
      <c r="H26" s="59">
        <f t="shared" ref="H26" si="22">TRUNC(H25*$C25,2)</f>
        <v>56619.78</v>
      </c>
      <c r="I26" s="59">
        <f t="shared" ref="I26" si="23">TRUNC(I25*$C25,2)</f>
        <v>56619.78</v>
      </c>
      <c r="J26" s="59">
        <f t="shared" ref="J26" si="24">TRUNC(J25*$C25,2)</f>
        <v>56619.78</v>
      </c>
      <c r="K26" s="59">
        <f t="shared" ref="K26" si="25">TRUNC(K25*$C25,2)</f>
        <v>56619.78</v>
      </c>
      <c r="L26" s="59">
        <f t="shared" ref="L26" si="26">TRUNC(L25*$C25,2)</f>
        <v>56619.78</v>
      </c>
      <c r="M26" s="59">
        <f t="shared" ref="M26" si="27">TRUNC(M25*$C25,2)</f>
        <v>56619.78</v>
      </c>
      <c r="O26" s="59"/>
    </row>
    <row r="27" spans="1:15" x14ac:dyDescent="0.25">
      <c r="A27" s="92"/>
      <c r="B27" s="93" t="s">
        <v>99</v>
      </c>
      <c r="C27" s="96">
        <v>159216.26</v>
      </c>
      <c r="D27" s="98">
        <v>0.5</v>
      </c>
      <c r="E27" s="98">
        <v>0.5</v>
      </c>
      <c r="F27" s="99"/>
      <c r="G27" s="99"/>
      <c r="H27" s="99"/>
      <c r="I27" s="99"/>
      <c r="J27" s="99"/>
      <c r="K27" s="99"/>
      <c r="L27" s="99"/>
      <c r="M27" s="99"/>
      <c r="O27" s="96">
        <v>192993.34</v>
      </c>
    </row>
    <row r="28" spans="1:15" x14ac:dyDescent="0.25">
      <c r="A28" s="3"/>
      <c r="B28" s="3"/>
      <c r="C28" s="59"/>
      <c r="D28" s="59">
        <f>TRUNC(D27*$C27,2)</f>
        <v>79608.13</v>
      </c>
      <c r="E28" s="59">
        <f t="shared" ref="E28" si="28">TRUNC(E27*$C27,2)</f>
        <v>79608.13</v>
      </c>
      <c r="F28" s="59">
        <f t="shared" ref="F28" si="29">TRUNC(F27*$C27,2)</f>
        <v>0</v>
      </c>
      <c r="G28" s="59">
        <f t="shared" ref="G28" si="30">TRUNC(G27*$C27,2)</f>
        <v>0</v>
      </c>
      <c r="H28" s="59">
        <f t="shared" ref="H28" si="31">TRUNC(H27*$C27,2)</f>
        <v>0</v>
      </c>
      <c r="I28" s="59">
        <f t="shared" ref="I28" si="32">TRUNC(I27*$C27,2)</f>
        <v>0</v>
      </c>
      <c r="J28" s="59">
        <f t="shared" ref="J28" si="33">TRUNC(J27*$C27,2)</f>
        <v>0</v>
      </c>
      <c r="K28" s="59">
        <f t="shared" ref="K28" si="34">TRUNC(K27*$C27,2)</f>
        <v>0</v>
      </c>
      <c r="L28" s="59">
        <f t="shared" ref="L28" si="35">TRUNC(L27*$C27,2)</f>
        <v>0</v>
      </c>
      <c r="M28" s="59">
        <f t="shared" ref="M28" si="36">TRUNC(M27*$C27,2)</f>
        <v>0</v>
      </c>
      <c r="O28" s="59"/>
    </row>
    <row r="29" spans="1:15" x14ac:dyDescent="0.25">
      <c r="A29" s="92"/>
      <c r="B29" s="93" t="s">
        <v>58</v>
      </c>
      <c r="C29" s="96">
        <v>33906.89</v>
      </c>
      <c r="D29" s="98">
        <v>0.2</v>
      </c>
      <c r="E29" s="98">
        <v>0.8</v>
      </c>
      <c r="F29" s="99"/>
      <c r="G29" s="99"/>
      <c r="H29" s="99"/>
      <c r="I29" s="99"/>
      <c r="J29" s="99"/>
      <c r="K29" s="99"/>
      <c r="L29" s="99"/>
      <c r="M29" s="99"/>
      <c r="O29" s="96">
        <v>41100.11</v>
      </c>
    </row>
    <row r="30" spans="1:15" x14ac:dyDescent="0.25">
      <c r="A30" s="3"/>
      <c r="B30" s="3"/>
      <c r="C30" s="59"/>
      <c r="D30" s="59">
        <f>TRUNC(D29*$C29,2)</f>
        <v>6781.37</v>
      </c>
      <c r="E30" s="59">
        <f t="shared" ref="E30" si="37">TRUNC(E29*$C29,2)</f>
        <v>27125.51</v>
      </c>
      <c r="F30" s="59">
        <f t="shared" ref="F30" si="38">TRUNC(F29*$C29,2)</f>
        <v>0</v>
      </c>
      <c r="G30" s="59">
        <f t="shared" ref="G30" si="39">TRUNC(G29*$C29,2)</f>
        <v>0</v>
      </c>
      <c r="H30" s="59">
        <f t="shared" ref="H30" si="40">TRUNC(H29*$C29,2)</f>
        <v>0</v>
      </c>
      <c r="I30" s="59">
        <f t="shared" ref="I30" si="41">TRUNC(I29*$C29,2)</f>
        <v>0</v>
      </c>
      <c r="J30" s="59">
        <f t="shared" ref="J30" si="42">TRUNC(J29*$C29,2)</f>
        <v>0</v>
      </c>
      <c r="K30" s="59">
        <f t="shared" ref="K30" si="43">TRUNC(K29*$C29,2)</f>
        <v>0</v>
      </c>
      <c r="L30" s="59">
        <f t="shared" ref="L30" si="44">TRUNC(L29*$C29,2)</f>
        <v>0</v>
      </c>
      <c r="M30" s="59">
        <f t="shared" ref="M30" si="45">TRUNC(M29*$C29,2)</f>
        <v>0</v>
      </c>
      <c r="O30" s="59"/>
    </row>
    <row r="31" spans="1:15" x14ac:dyDescent="0.25">
      <c r="A31" s="92"/>
      <c r="B31" s="93" t="s">
        <v>5</v>
      </c>
      <c r="C31" s="96">
        <v>446737.1</v>
      </c>
      <c r="D31" s="99"/>
      <c r="E31" s="99"/>
      <c r="F31" s="98">
        <v>0.5</v>
      </c>
      <c r="G31" s="98">
        <v>0.5</v>
      </c>
      <c r="H31" s="99"/>
      <c r="I31" s="99"/>
      <c r="J31" s="99"/>
      <c r="K31" s="99"/>
      <c r="L31" s="99"/>
      <c r="M31" s="99"/>
      <c r="O31" s="96">
        <v>541510.55000000005</v>
      </c>
    </row>
    <row r="32" spans="1:15" x14ac:dyDescent="0.25">
      <c r="A32" s="3"/>
      <c r="B32" s="3"/>
      <c r="C32" s="59"/>
      <c r="D32" s="59">
        <f>TRUNC(D31*$C31,2)</f>
        <v>0</v>
      </c>
      <c r="E32" s="59">
        <f t="shared" ref="E32" si="46">TRUNC(E31*$C31,2)</f>
        <v>0</v>
      </c>
      <c r="F32" s="59">
        <f t="shared" ref="F32" si="47">TRUNC(F31*$C31,2)</f>
        <v>223368.55</v>
      </c>
      <c r="G32" s="59">
        <f t="shared" ref="G32" si="48">TRUNC(G31*$C31,2)</f>
        <v>223368.55</v>
      </c>
      <c r="H32" s="59">
        <f t="shared" ref="H32" si="49">TRUNC(H31*$C31,2)</f>
        <v>0</v>
      </c>
      <c r="I32" s="59">
        <f t="shared" ref="I32" si="50">TRUNC(I31*$C31,2)</f>
        <v>0</v>
      </c>
      <c r="J32" s="59">
        <f t="shared" ref="J32" si="51">TRUNC(J31*$C31,2)</f>
        <v>0</v>
      </c>
      <c r="K32" s="59">
        <f t="shared" ref="K32" si="52">TRUNC(K31*$C31,2)</f>
        <v>0</v>
      </c>
      <c r="L32" s="59">
        <f t="shared" ref="L32" si="53">TRUNC(L31*$C31,2)</f>
        <v>0</v>
      </c>
      <c r="M32" s="59">
        <f t="shared" ref="M32" si="54">TRUNC(M31*$C31,2)</f>
        <v>0</v>
      </c>
      <c r="O32" s="59"/>
    </row>
    <row r="33" spans="1:15" x14ac:dyDescent="0.25">
      <c r="A33" s="92"/>
      <c r="B33" s="93" t="s">
        <v>160</v>
      </c>
      <c r="C33" s="96">
        <v>92860.65</v>
      </c>
      <c r="D33" s="99"/>
      <c r="E33" s="99"/>
      <c r="F33" s="99"/>
      <c r="G33" s="99"/>
      <c r="H33" s="98">
        <v>0.5</v>
      </c>
      <c r="I33" s="98">
        <v>0.5</v>
      </c>
      <c r="J33" s="99"/>
      <c r="K33" s="99"/>
      <c r="L33" s="99"/>
      <c r="M33" s="99"/>
      <c r="O33" s="96">
        <v>112560.66</v>
      </c>
    </row>
    <row r="34" spans="1:15" x14ac:dyDescent="0.25">
      <c r="A34" s="3"/>
      <c r="B34" s="3"/>
      <c r="C34" s="59"/>
      <c r="D34" s="59">
        <f>TRUNC(D33*$C33,2)</f>
        <v>0</v>
      </c>
      <c r="E34" s="59">
        <f t="shared" ref="E34" si="55">TRUNC(E33*$C33,2)</f>
        <v>0</v>
      </c>
      <c r="F34" s="59">
        <f t="shared" ref="F34" si="56">TRUNC(F33*$C33,2)</f>
        <v>0</v>
      </c>
      <c r="G34" s="59">
        <f t="shared" ref="G34" si="57">TRUNC(G33*$C33,2)</f>
        <v>0</v>
      </c>
      <c r="H34" s="59">
        <f t="shared" ref="H34" si="58">TRUNC(H33*$C33,2)</f>
        <v>46430.32</v>
      </c>
      <c r="I34" s="59">
        <f t="shared" ref="I34" si="59">TRUNC(I33*$C33,2)</f>
        <v>46430.32</v>
      </c>
      <c r="J34" s="59">
        <f t="shared" ref="J34" si="60">TRUNC(J33*$C33,2)</f>
        <v>0</v>
      </c>
      <c r="K34" s="59">
        <f t="shared" ref="K34" si="61">TRUNC(K33*$C33,2)</f>
        <v>0</v>
      </c>
      <c r="L34" s="59">
        <f t="shared" ref="L34" si="62">TRUNC(L33*$C33,2)</f>
        <v>0</v>
      </c>
      <c r="M34" s="59">
        <f t="shared" ref="M34" si="63">TRUNC(M33*$C33,2)</f>
        <v>0</v>
      </c>
      <c r="O34" s="59"/>
    </row>
    <row r="35" spans="1:15" x14ac:dyDescent="0.25">
      <c r="A35" s="92"/>
      <c r="B35" s="93" t="s">
        <v>167</v>
      </c>
      <c r="C35" s="96">
        <v>61368.79</v>
      </c>
      <c r="D35" s="99"/>
      <c r="E35" s="99"/>
      <c r="F35" s="98">
        <v>1</v>
      </c>
      <c r="G35" s="99"/>
      <c r="H35" s="99"/>
      <c r="I35" s="99"/>
      <c r="J35" s="99"/>
      <c r="K35" s="99"/>
      <c r="L35" s="99"/>
      <c r="M35" s="99"/>
      <c r="O35" s="96">
        <v>74387.929999999993</v>
      </c>
    </row>
    <row r="36" spans="1:15" x14ac:dyDescent="0.25">
      <c r="A36" s="3"/>
      <c r="B36" s="3"/>
      <c r="C36" s="59"/>
      <c r="D36" s="59">
        <f>TRUNC(D35*$C35,2)</f>
        <v>0</v>
      </c>
      <c r="E36" s="59">
        <f t="shared" ref="E36" si="64">TRUNC(E35*$C35,2)</f>
        <v>0</v>
      </c>
      <c r="F36" s="59">
        <f t="shared" ref="F36" si="65">TRUNC(F35*$C35,2)</f>
        <v>61368.79</v>
      </c>
      <c r="G36" s="59">
        <f t="shared" ref="G36" si="66">TRUNC(G35*$C35,2)</f>
        <v>0</v>
      </c>
      <c r="H36" s="59">
        <f t="shared" ref="H36" si="67">TRUNC(H35*$C35,2)</f>
        <v>0</v>
      </c>
      <c r="I36" s="59">
        <f t="shared" ref="I36" si="68">TRUNC(I35*$C35,2)</f>
        <v>0</v>
      </c>
      <c r="J36" s="59">
        <f t="shared" ref="J36" si="69">TRUNC(J35*$C35,2)</f>
        <v>0</v>
      </c>
      <c r="K36" s="59">
        <f t="shared" ref="K36" si="70">TRUNC(K35*$C35,2)</f>
        <v>0</v>
      </c>
      <c r="L36" s="59">
        <f t="shared" ref="L36" si="71">TRUNC(L35*$C35,2)</f>
        <v>0</v>
      </c>
      <c r="M36" s="59">
        <f t="shared" ref="M36" si="72">TRUNC(M35*$C35,2)</f>
        <v>0</v>
      </c>
      <c r="O36" s="59"/>
    </row>
    <row r="37" spans="1:15" x14ac:dyDescent="0.25">
      <c r="A37" s="92"/>
      <c r="B37" s="93" t="s">
        <v>62</v>
      </c>
      <c r="C37" s="96">
        <v>46893.8</v>
      </c>
      <c r="D37" s="99"/>
      <c r="E37" s="99"/>
      <c r="F37" s="99"/>
      <c r="G37" s="99"/>
      <c r="H37" s="99"/>
      <c r="I37" s="98">
        <v>0.5</v>
      </c>
      <c r="J37" s="98">
        <v>0.5</v>
      </c>
      <c r="K37" s="99"/>
      <c r="L37" s="99"/>
      <c r="M37" s="99"/>
      <c r="O37" s="96">
        <v>56842.13</v>
      </c>
    </row>
    <row r="38" spans="1:15" x14ac:dyDescent="0.25">
      <c r="A38" s="3"/>
      <c r="B38" s="3"/>
      <c r="C38" s="59"/>
      <c r="D38" s="59">
        <f>TRUNC(D37*$C37,2)</f>
        <v>0</v>
      </c>
      <c r="E38" s="59">
        <f t="shared" ref="E38" si="73">TRUNC(E37*$C37,2)</f>
        <v>0</v>
      </c>
      <c r="F38" s="59">
        <f t="shared" ref="F38" si="74">TRUNC(F37*$C37,2)</f>
        <v>0</v>
      </c>
      <c r="G38" s="59">
        <f t="shared" ref="G38" si="75">TRUNC(G37*$C37,2)</f>
        <v>0</v>
      </c>
      <c r="H38" s="59">
        <f t="shared" ref="H38" si="76">TRUNC(H37*$C37,2)</f>
        <v>0</v>
      </c>
      <c r="I38" s="59">
        <f t="shared" ref="I38" si="77">TRUNC(I37*$C37,2)</f>
        <v>23446.9</v>
      </c>
      <c r="J38" s="59">
        <f t="shared" ref="J38" si="78">TRUNC(J37*$C37,2)</f>
        <v>23446.9</v>
      </c>
      <c r="K38" s="59">
        <f t="shared" ref="K38" si="79">TRUNC(K37*$C37,2)</f>
        <v>0</v>
      </c>
      <c r="L38" s="59">
        <f t="shared" ref="L38" si="80">TRUNC(L37*$C37,2)</f>
        <v>0</v>
      </c>
      <c r="M38" s="59">
        <f t="shared" ref="M38" si="81">TRUNC(M37*$C37,2)</f>
        <v>0</v>
      </c>
      <c r="O38" s="59"/>
    </row>
    <row r="39" spans="1:15" x14ac:dyDescent="0.25">
      <c r="A39" s="92"/>
      <c r="B39" s="93" t="s">
        <v>9</v>
      </c>
      <c r="C39" s="96">
        <v>760566.4</v>
      </c>
      <c r="D39" s="99"/>
      <c r="E39" s="99"/>
      <c r="F39" s="99"/>
      <c r="G39" s="99"/>
      <c r="H39" s="99"/>
      <c r="I39" s="99"/>
      <c r="J39" s="98">
        <v>0.5</v>
      </c>
      <c r="K39" s="98">
        <v>0.5</v>
      </c>
      <c r="L39" s="99"/>
      <c r="M39" s="99"/>
      <c r="O39" s="96">
        <v>921917.46</v>
      </c>
    </row>
    <row r="40" spans="1:15" x14ac:dyDescent="0.25">
      <c r="A40" s="3"/>
      <c r="B40" s="3"/>
      <c r="C40" s="59"/>
      <c r="D40" s="59">
        <f>TRUNC(D39*$C39,2)</f>
        <v>0</v>
      </c>
      <c r="E40" s="59">
        <f t="shared" ref="E40" si="82">TRUNC(E39*$C39,2)</f>
        <v>0</v>
      </c>
      <c r="F40" s="59">
        <f t="shared" ref="F40" si="83">TRUNC(F39*$C39,2)</f>
        <v>0</v>
      </c>
      <c r="G40" s="59">
        <f t="shared" ref="G40" si="84">TRUNC(G39*$C39,2)</f>
        <v>0</v>
      </c>
      <c r="H40" s="59">
        <f t="shared" ref="H40" si="85">TRUNC(H39*$C39,2)</f>
        <v>0</v>
      </c>
      <c r="I40" s="59">
        <f t="shared" ref="I40" si="86">TRUNC(I39*$C39,2)</f>
        <v>0</v>
      </c>
      <c r="J40" s="59">
        <f t="shared" ref="J40" si="87">TRUNC(J39*$C39,2)</f>
        <v>380283.2</v>
      </c>
      <c r="K40" s="59">
        <f t="shared" ref="K40" si="88">TRUNC(K39*$C39,2)</f>
        <v>380283.2</v>
      </c>
      <c r="L40" s="59">
        <f t="shared" ref="L40" si="89">TRUNC(L39*$C39,2)</f>
        <v>0</v>
      </c>
      <c r="M40" s="59">
        <f t="shared" ref="M40" si="90">TRUNC(M39*$C39,2)</f>
        <v>0</v>
      </c>
      <c r="O40" s="59"/>
    </row>
    <row r="41" spans="1:15" x14ac:dyDescent="0.25">
      <c r="A41" s="92"/>
      <c r="B41" s="93" t="s">
        <v>233</v>
      </c>
      <c r="C41" s="96">
        <v>197593.84</v>
      </c>
      <c r="D41" s="99"/>
      <c r="E41" s="99"/>
      <c r="F41" s="99"/>
      <c r="G41" s="99"/>
      <c r="H41" s="99"/>
      <c r="I41" s="99"/>
      <c r="J41" s="99"/>
      <c r="K41" s="98">
        <v>0.5</v>
      </c>
      <c r="L41" s="98">
        <v>0.5</v>
      </c>
      <c r="M41" s="99"/>
      <c r="O41" s="96">
        <v>239512.57</v>
      </c>
    </row>
    <row r="42" spans="1:15" x14ac:dyDescent="0.25">
      <c r="A42" s="3"/>
      <c r="B42" s="3"/>
      <c r="C42" s="59"/>
      <c r="D42" s="59">
        <f>TRUNC(D41*$C41,2)</f>
        <v>0</v>
      </c>
      <c r="E42" s="59">
        <f t="shared" ref="E42" si="91">TRUNC(E41*$C41,2)</f>
        <v>0</v>
      </c>
      <c r="F42" s="59">
        <f t="shared" ref="F42" si="92">TRUNC(F41*$C41,2)</f>
        <v>0</v>
      </c>
      <c r="G42" s="59">
        <f t="shared" ref="G42" si="93">TRUNC(G41*$C41,2)</f>
        <v>0</v>
      </c>
      <c r="H42" s="59">
        <f t="shared" ref="H42" si="94">TRUNC(H41*$C41,2)</f>
        <v>0</v>
      </c>
      <c r="I42" s="59">
        <f t="shared" ref="I42" si="95">TRUNC(I41*$C41,2)</f>
        <v>0</v>
      </c>
      <c r="J42" s="59">
        <f t="shared" ref="J42" si="96">TRUNC(J41*$C41,2)</f>
        <v>0</v>
      </c>
      <c r="K42" s="59">
        <f t="shared" ref="K42" si="97">TRUNC(K41*$C41,2)</f>
        <v>98796.92</v>
      </c>
      <c r="L42" s="59">
        <f t="shared" ref="L42" si="98">TRUNC(L41*$C41,2)</f>
        <v>98796.92</v>
      </c>
      <c r="M42" s="59">
        <f t="shared" ref="M42" si="99">TRUNC(M41*$C41,2)</f>
        <v>0</v>
      </c>
      <c r="O42" s="59"/>
    </row>
    <row r="43" spans="1:15" x14ac:dyDescent="0.25">
      <c r="A43" s="92"/>
      <c r="B43" s="93" t="s">
        <v>246</v>
      </c>
      <c r="C43" s="96">
        <v>56349.81</v>
      </c>
      <c r="D43" s="99"/>
      <c r="E43" s="99"/>
      <c r="F43" s="99"/>
      <c r="G43" s="99"/>
      <c r="H43" s="99"/>
      <c r="I43" s="99"/>
      <c r="J43" s="99"/>
      <c r="K43" s="99"/>
      <c r="L43" s="98">
        <v>1</v>
      </c>
      <c r="M43" s="99"/>
      <c r="O43" s="96">
        <v>68304.2</v>
      </c>
    </row>
    <row r="44" spans="1:15" x14ac:dyDescent="0.25">
      <c r="A44" s="3"/>
      <c r="B44" s="3"/>
      <c r="C44" s="59"/>
      <c r="D44" s="59">
        <f>TRUNC(D43*$C43,2)</f>
        <v>0</v>
      </c>
      <c r="E44" s="59">
        <f t="shared" ref="E44" si="100">TRUNC(E43*$C43,2)</f>
        <v>0</v>
      </c>
      <c r="F44" s="59">
        <f t="shared" ref="F44" si="101">TRUNC(F43*$C43,2)</f>
        <v>0</v>
      </c>
      <c r="G44" s="59">
        <f t="shared" ref="G44" si="102">TRUNC(G43*$C43,2)</f>
        <v>0</v>
      </c>
      <c r="H44" s="59">
        <f t="shared" ref="H44" si="103">TRUNC(H43*$C43,2)</f>
        <v>0</v>
      </c>
      <c r="I44" s="59">
        <f t="shared" ref="I44" si="104">TRUNC(I43*$C43,2)</f>
        <v>0</v>
      </c>
      <c r="J44" s="59">
        <f t="shared" ref="J44" si="105">TRUNC(J43*$C43,2)</f>
        <v>0</v>
      </c>
      <c r="K44" s="59">
        <f t="shared" ref="K44" si="106">TRUNC(K43*$C43,2)</f>
        <v>0</v>
      </c>
      <c r="L44" s="59">
        <f t="shared" ref="L44" si="107">TRUNC(L43*$C43,2)</f>
        <v>56349.81</v>
      </c>
      <c r="M44" s="59">
        <f t="shared" ref="M44" si="108">TRUNC(M43*$C43,2)</f>
        <v>0</v>
      </c>
      <c r="O44" s="59"/>
    </row>
    <row r="45" spans="1:15" x14ac:dyDescent="0.25">
      <c r="A45" s="92"/>
      <c r="B45" s="93" t="s">
        <v>216</v>
      </c>
      <c r="C45" s="96">
        <v>31542.38</v>
      </c>
      <c r="D45" s="99"/>
      <c r="E45" s="99"/>
      <c r="F45" s="99"/>
      <c r="G45" s="99"/>
      <c r="H45" s="99"/>
      <c r="I45" s="99"/>
      <c r="J45" s="99"/>
      <c r="K45" s="99"/>
      <c r="L45" s="98">
        <v>1</v>
      </c>
      <c r="M45" s="99"/>
      <c r="O45" s="96">
        <v>38233.97</v>
      </c>
    </row>
    <row r="46" spans="1:15" x14ac:dyDescent="0.25">
      <c r="A46" s="3"/>
      <c r="B46" s="3"/>
      <c r="C46" s="59"/>
      <c r="D46" s="59">
        <f>TRUNC(D45*$C45,2)</f>
        <v>0</v>
      </c>
      <c r="E46" s="59">
        <f t="shared" ref="E46" si="109">TRUNC(E45*$C45,2)</f>
        <v>0</v>
      </c>
      <c r="F46" s="59">
        <f t="shared" ref="F46" si="110">TRUNC(F45*$C45,2)</f>
        <v>0</v>
      </c>
      <c r="G46" s="59">
        <f t="shared" ref="G46" si="111">TRUNC(G45*$C45,2)</f>
        <v>0</v>
      </c>
      <c r="H46" s="59">
        <f t="shared" ref="H46" si="112">TRUNC(H45*$C45,2)</f>
        <v>0</v>
      </c>
      <c r="I46" s="59">
        <f t="shared" ref="I46" si="113">TRUNC(I45*$C45,2)</f>
        <v>0</v>
      </c>
      <c r="J46" s="59">
        <f t="shared" ref="J46" si="114">TRUNC(J45*$C45,2)</f>
        <v>0</v>
      </c>
      <c r="K46" s="59">
        <f t="shared" ref="K46" si="115">TRUNC(K45*$C45,2)</f>
        <v>0</v>
      </c>
      <c r="L46" s="59">
        <f t="shared" ref="L46" si="116">TRUNC(L45*$C45,2)</f>
        <v>31542.38</v>
      </c>
      <c r="M46" s="59">
        <f t="shared" ref="M46" si="117">TRUNC(M45*$C45,2)</f>
        <v>0</v>
      </c>
      <c r="O46" s="59"/>
    </row>
    <row r="47" spans="1:15" x14ac:dyDescent="0.25">
      <c r="A47" s="92"/>
      <c r="B47" s="93" t="s">
        <v>407</v>
      </c>
      <c r="C47" s="96">
        <v>93081.42</v>
      </c>
      <c r="D47" s="99"/>
      <c r="E47" s="99"/>
      <c r="F47" s="99"/>
      <c r="G47" s="99"/>
      <c r="H47" s="98">
        <v>0.5</v>
      </c>
      <c r="I47" s="98">
        <v>0.5</v>
      </c>
      <c r="J47" s="99"/>
      <c r="K47" s="99"/>
      <c r="L47" s="99"/>
      <c r="M47" s="99"/>
      <c r="O47" s="96">
        <v>112828.27</v>
      </c>
    </row>
    <row r="48" spans="1:15" x14ac:dyDescent="0.25">
      <c r="A48" s="3"/>
      <c r="B48" s="3"/>
      <c r="C48" s="59"/>
      <c r="D48" s="59">
        <f>TRUNC(D47*$C47,2)</f>
        <v>0</v>
      </c>
      <c r="E48" s="59">
        <f t="shared" ref="E48" si="118">TRUNC(E47*$C47,2)</f>
        <v>0</v>
      </c>
      <c r="F48" s="59">
        <f t="shared" ref="F48" si="119">TRUNC(F47*$C47,2)</f>
        <v>0</v>
      </c>
      <c r="G48" s="59">
        <f t="shared" ref="G48" si="120">TRUNC(G47*$C47,2)</f>
        <v>0</v>
      </c>
      <c r="H48" s="59">
        <f t="shared" ref="H48" si="121">TRUNC(H47*$C47,2)</f>
        <v>46540.71</v>
      </c>
      <c r="I48" s="59">
        <f t="shared" ref="I48" si="122">TRUNC(I47*$C47,2)</f>
        <v>46540.71</v>
      </c>
      <c r="J48" s="59">
        <f t="shared" ref="J48" si="123">TRUNC(J47*$C47,2)</f>
        <v>0</v>
      </c>
      <c r="K48" s="59">
        <f t="shared" ref="K48" si="124">TRUNC(K47*$C47,2)</f>
        <v>0</v>
      </c>
      <c r="L48" s="59">
        <f t="shared" ref="L48" si="125">TRUNC(L47*$C47,2)</f>
        <v>0</v>
      </c>
      <c r="M48" s="59">
        <f t="shared" ref="M48" si="126">TRUNC(M47*$C47,2)</f>
        <v>0</v>
      </c>
      <c r="O48" s="59"/>
    </row>
    <row r="49" spans="1:15" x14ac:dyDescent="0.25">
      <c r="A49" s="92"/>
      <c r="B49" s="93" t="s">
        <v>170</v>
      </c>
      <c r="C49" s="96">
        <v>608257.5</v>
      </c>
      <c r="D49" s="99"/>
      <c r="E49" s="99"/>
      <c r="F49" s="99"/>
      <c r="G49" s="99"/>
      <c r="H49" s="99"/>
      <c r="I49" s="99"/>
      <c r="J49" s="98">
        <v>1</v>
      </c>
      <c r="K49" s="99"/>
      <c r="L49" s="99"/>
      <c r="M49" s="99"/>
      <c r="O49" s="96">
        <v>737296.85</v>
      </c>
    </row>
    <row r="50" spans="1:15" x14ac:dyDescent="0.25">
      <c r="A50" s="3"/>
      <c r="B50" s="3"/>
      <c r="C50" s="59"/>
      <c r="D50" s="59">
        <f>TRUNC(D49*$C49,2)</f>
        <v>0</v>
      </c>
      <c r="E50" s="59">
        <f t="shared" ref="E50" si="127">TRUNC(E49*$C49,2)</f>
        <v>0</v>
      </c>
      <c r="F50" s="59">
        <f t="shared" ref="F50" si="128">TRUNC(F49*$C49,2)</f>
        <v>0</v>
      </c>
      <c r="G50" s="59">
        <f t="shared" ref="G50" si="129">TRUNC(G49*$C49,2)</f>
        <v>0</v>
      </c>
      <c r="H50" s="59">
        <f t="shared" ref="H50" si="130">TRUNC(H49*$C49,2)</f>
        <v>0</v>
      </c>
      <c r="I50" s="59">
        <f t="shared" ref="I50" si="131">TRUNC(I49*$C49,2)</f>
        <v>0</v>
      </c>
      <c r="J50" s="59">
        <f t="shared" ref="J50" si="132">TRUNC(J49*$C49,2)</f>
        <v>608257.5</v>
      </c>
      <c r="K50" s="59">
        <f t="shared" ref="K50" si="133">TRUNC(K49*$C49,2)</f>
        <v>0</v>
      </c>
      <c r="L50" s="59">
        <f t="shared" ref="L50" si="134">TRUNC(L49*$C49,2)</f>
        <v>0</v>
      </c>
      <c r="M50" s="59">
        <f t="shared" ref="M50" si="135">TRUNC(M49*$C49,2)</f>
        <v>0</v>
      </c>
      <c r="O50" s="59"/>
    </row>
    <row r="51" spans="1:15" x14ac:dyDescent="0.25">
      <c r="A51" s="92"/>
      <c r="B51" s="93" t="s">
        <v>187</v>
      </c>
      <c r="C51" s="96">
        <v>252240.18</v>
      </c>
      <c r="D51" s="99"/>
      <c r="E51" s="99"/>
      <c r="F51" s="99"/>
      <c r="G51" s="99"/>
      <c r="H51" s="99"/>
      <c r="I51" s="99"/>
      <c r="J51" s="99"/>
      <c r="K51" s="99"/>
      <c r="L51" s="99"/>
      <c r="M51" s="98">
        <v>1</v>
      </c>
      <c r="O51" s="96">
        <v>305751.90999999997</v>
      </c>
    </row>
    <row r="52" spans="1:15" x14ac:dyDescent="0.25">
      <c r="A52" s="3"/>
      <c r="B52" s="3"/>
      <c r="C52" s="59"/>
      <c r="D52" s="59">
        <f>TRUNC(D51*$C51,2)</f>
        <v>0</v>
      </c>
      <c r="E52" s="59">
        <f t="shared" ref="E52" si="136">TRUNC(E51*$C51,2)</f>
        <v>0</v>
      </c>
      <c r="F52" s="59">
        <f t="shared" ref="F52" si="137">TRUNC(F51*$C51,2)</f>
        <v>0</v>
      </c>
      <c r="G52" s="59">
        <f t="shared" ref="G52" si="138">TRUNC(G51*$C51,2)</f>
        <v>0</v>
      </c>
      <c r="H52" s="59">
        <f t="shared" ref="H52" si="139">TRUNC(H51*$C51,2)</f>
        <v>0</v>
      </c>
      <c r="I52" s="59">
        <f t="shared" ref="I52" si="140">TRUNC(I51*$C51,2)</f>
        <v>0</v>
      </c>
      <c r="J52" s="59">
        <f t="shared" ref="J52" si="141">TRUNC(J51*$C51,2)</f>
        <v>0</v>
      </c>
      <c r="K52" s="59">
        <f t="shared" ref="K52" si="142">TRUNC(K51*$C51,2)</f>
        <v>0</v>
      </c>
      <c r="L52" s="59">
        <f t="shared" ref="L52" si="143">TRUNC(L51*$C51,2)</f>
        <v>0</v>
      </c>
      <c r="M52" s="59">
        <f t="shared" ref="M52" si="144">TRUNC(M51*$C51,2)</f>
        <v>252240.18</v>
      </c>
      <c r="O52" s="59"/>
    </row>
    <row r="53" spans="1:15" x14ac:dyDescent="0.25">
      <c r="A53" s="92"/>
      <c r="B53" s="93" t="s">
        <v>24</v>
      </c>
      <c r="C53" s="96">
        <v>90533.35</v>
      </c>
      <c r="D53" s="99"/>
      <c r="E53" s="99"/>
      <c r="F53" s="99"/>
      <c r="G53" s="99"/>
      <c r="H53" s="99"/>
      <c r="I53" s="99"/>
      <c r="J53" s="99"/>
      <c r="K53" s="99"/>
      <c r="L53" s="98">
        <v>0.5</v>
      </c>
      <c r="M53" s="98">
        <v>0.5</v>
      </c>
      <c r="O53" s="96">
        <v>109739.64</v>
      </c>
    </row>
    <row r="54" spans="1:15" x14ac:dyDescent="0.25">
      <c r="A54" s="3"/>
      <c r="B54" s="3"/>
      <c r="C54" s="59"/>
      <c r="D54" s="59">
        <f>TRUNC(D53*$C53,2)</f>
        <v>0</v>
      </c>
      <c r="E54" s="59">
        <f t="shared" ref="E54" si="145">TRUNC(E53*$C53,2)</f>
        <v>0</v>
      </c>
      <c r="F54" s="59">
        <f t="shared" ref="F54" si="146">TRUNC(F53*$C53,2)</f>
        <v>0</v>
      </c>
      <c r="G54" s="59">
        <f t="shared" ref="G54" si="147">TRUNC(G53*$C53,2)</f>
        <v>0</v>
      </c>
      <c r="H54" s="59">
        <f t="shared" ref="H54" si="148">TRUNC(H53*$C53,2)</f>
        <v>0</v>
      </c>
      <c r="I54" s="59">
        <f t="shared" ref="I54" si="149">TRUNC(I53*$C53,2)</f>
        <v>0</v>
      </c>
      <c r="J54" s="59">
        <f t="shared" ref="J54" si="150">TRUNC(J53*$C53,2)</f>
        <v>0</v>
      </c>
      <c r="K54" s="59">
        <f t="shared" ref="K54" si="151">TRUNC(K53*$C53,2)</f>
        <v>0</v>
      </c>
      <c r="L54" s="59">
        <f t="shared" ref="L54" si="152">TRUNC(L53*$C53,2)</f>
        <v>45266.67</v>
      </c>
      <c r="M54" s="59">
        <f t="shared" ref="M54" si="153">TRUNC(M53*$C53,2)</f>
        <v>45266.67</v>
      </c>
      <c r="O54" s="59"/>
    </row>
    <row r="55" spans="1:15" x14ac:dyDescent="0.25">
      <c r="A55" s="92"/>
      <c r="B55" s="93" t="s">
        <v>30</v>
      </c>
      <c r="C55" s="96">
        <v>253606.52</v>
      </c>
      <c r="D55" s="99"/>
      <c r="E55" s="99"/>
      <c r="F55" s="99"/>
      <c r="G55" s="99"/>
      <c r="H55" s="99"/>
      <c r="I55" s="99"/>
      <c r="J55" s="98">
        <v>0.25</v>
      </c>
      <c r="K55" s="98">
        <v>0.25</v>
      </c>
      <c r="L55" s="98">
        <v>0.25</v>
      </c>
      <c r="M55" s="98">
        <v>0.25</v>
      </c>
      <c r="O55" s="96">
        <v>307408.11</v>
      </c>
    </row>
    <row r="56" spans="1:15" x14ac:dyDescent="0.25">
      <c r="A56" s="3"/>
      <c r="B56" s="3"/>
      <c r="C56" s="59"/>
      <c r="D56" s="59">
        <f>TRUNC(D55*$C55,2)</f>
        <v>0</v>
      </c>
      <c r="E56" s="59">
        <f t="shared" ref="E56" si="154">TRUNC(E55*$C55,2)</f>
        <v>0</v>
      </c>
      <c r="F56" s="59">
        <f t="shared" ref="F56" si="155">TRUNC(F55*$C55,2)</f>
        <v>0</v>
      </c>
      <c r="G56" s="59">
        <f t="shared" ref="G56" si="156">TRUNC(G55*$C55,2)</f>
        <v>0</v>
      </c>
      <c r="H56" s="59">
        <f t="shared" ref="H56" si="157">TRUNC(H55*$C55,2)</f>
        <v>0</v>
      </c>
      <c r="I56" s="59">
        <f t="shared" ref="I56" si="158">TRUNC(I55*$C55,2)</f>
        <v>0</v>
      </c>
      <c r="J56" s="59">
        <f t="shared" ref="J56" si="159">TRUNC(J55*$C55,2)</f>
        <v>63401.63</v>
      </c>
      <c r="K56" s="59">
        <f t="shared" ref="K56" si="160">TRUNC(K55*$C55,2)</f>
        <v>63401.63</v>
      </c>
      <c r="L56" s="59">
        <f t="shared" ref="L56" si="161">TRUNC(L55*$C55,2)</f>
        <v>63401.63</v>
      </c>
      <c r="M56" s="59">
        <f t="shared" ref="M56" si="162">TRUNC(M55*$C55,2)</f>
        <v>63401.63</v>
      </c>
      <c r="O56" s="59"/>
    </row>
    <row r="57" spans="1:15" x14ac:dyDescent="0.25">
      <c r="A57" s="92"/>
      <c r="B57" s="93" t="s">
        <v>31</v>
      </c>
      <c r="C57" s="96">
        <v>253790</v>
      </c>
      <c r="D57" s="99"/>
      <c r="E57" s="99"/>
      <c r="F57" s="99"/>
      <c r="G57" s="99"/>
      <c r="H57" s="99"/>
      <c r="I57" s="99"/>
      <c r="J57" s="98">
        <v>0.25</v>
      </c>
      <c r="K57" s="98">
        <v>0.25</v>
      </c>
      <c r="L57" s="98">
        <v>0.25</v>
      </c>
      <c r="M57" s="98">
        <v>0.25</v>
      </c>
      <c r="O57" s="96">
        <v>307630.52</v>
      </c>
    </row>
    <row r="58" spans="1:15" x14ac:dyDescent="0.25">
      <c r="A58" s="3"/>
      <c r="B58" s="3"/>
      <c r="C58" s="59"/>
      <c r="D58" s="59">
        <f>TRUNC(D57*$C57,2)</f>
        <v>0</v>
      </c>
      <c r="E58" s="59">
        <f t="shared" ref="E58" si="163">TRUNC(E57*$C57,2)</f>
        <v>0</v>
      </c>
      <c r="F58" s="59">
        <f t="shared" ref="F58" si="164">TRUNC(F57*$C57,2)</f>
        <v>0</v>
      </c>
      <c r="G58" s="59">
        <f t="shared" ref="G58" si="165">TRUNC(G57*$C57,2)</f>
        <v>0</v>
      </c>
      <c r="H58" s="59">
        <f t="shared" ref="H58" si="166">TRUNC(H57*$C57,2)</f>
        <v>0</v>
      </c>
      <c r="I58" s="59">
        <f t="shared" ref="I58" si="167">TRUNC(I57*$C57,2)</f>
        <v>0</v>
      </c>
      <c r="J58" s="59">
        <f t="shared" ref="J58" si="168">TRUNC(J57*$C57,2)</f>
        <v>63447.5</v>
      </c>
      <c r="K58" s="59">
        <f t="shared" ref="K58" si="169">TRUNC(K57*$C57,2)</f>
        <v>63447.5</v>
      </c>
      <c r="L58" s="59">
        <f t="shared" ref="L58" si="170">TRUNC(L57*$C57,2)</f>
        <v>63447.5</v>
      </c>
      <c r="M58" s="59">
        <f t="shared" ref="M58" si="171">TRUNC(M57*$C57,2)</f>
        <v>63447.5</v>
      </c>
      <c r="O58" s="59"/>
    </row>
    <row r="59" spans="1:15" x14ac:dyDescent="0.25">
      <c r="A59" s="92"/>
      <c r="B59" s="93" t="s">
        <v>557</v>
      </c>
      <c r="C59" s="96">
        <v>316466.43</v>
      </c>
      <c r="D59" s="99"/>
      <c r="E59" s="99"/>
      <c r="F59" s="99"/>
      <c r="G59" s="99"/>
      <c r="H59" s="99"/>
      <c r="I59" s="99"/>
      <c r="J59" s="98">
        <v>0.25</v>
      </c>
      <c r="K59" s="98">
        <v>0.25</v>
      </c>
      <c r="L59" s="98">
        <v>0.25</v>
      </c>
      <c r="M59" s="98">
        <v>0.25</v>
      </c>
      <c r="O59" s="96">
        <v>383603.49</v>
      </c>
    </row>
    <row r="60" spans="1:15" x14ac:dyDescent="0.25">
      <c r="A60" s="3"/>
      <c r="B60" s="3"/>
      <c r="C60" s="59"/>
      <c r="D60" s="59">
        <f>TRUNC(D59*$C59,2)</f>
        <v>0</v>
      </c>
      <c r="E60" s="59">
        <f t="shared" ref="E60" si="172">TRUNC(E59*$C59,2)</f>
        <v>0</v>
      </c>
      <c r="F60" s="59">
        <f t="shared" ref="F60" si="173">TRUNC(F59*$C59,2)</f>
        <v>0</v>
      </c>
      <c r="G60" s="59">
        <f t="shared" ref="G60" si="174">TRUNC(G59*$C59,2)</f>
        <v>0</v>
      </c>
      <c r="H60" s="59">
        <f t="shared" ref="H60" si="175">TRUNC(H59*$C59,2)</f>
        <v>0</v>
      </c>
      <c r="I60" s="59">
        <f t="shared" ref="I60" si="176">TRUNC(I59*$C59,2)</f>
        <v>0</v>
      </c>
      <c r="J60" s="59">
        <f t="shared" ref="J60" si="177">TRUNC(J59*$C59,2)</f>
        <v>79116.600000000006</v>
      </c>
      <c r="K60" s="59">
        <f t="shared" ref="K60" si="178">TRUNC(K59*$C59,2)</f>
        <v>79116.600000000006</v>
      </c>
      <c r="L60" s="59">
        <f t="shared" ref="L60" si="179">TRUNC(L59*$C59,2)</f>
        <v>79116.600000000006</v>
      </c>
      <c r="M60" s="59">
        <f t="shared" ref="M60" si="180">TRUNC(M59*$C59,2)</f>
        <v>79116.600000000006</v>
      </c>
      <c r="O60" s="59"/>
    </row>
    <row r="61" spans="1:15" x14ac:dyDescent="0.25">
      <c r="A61" s="92"/>
      <c r="B61" s="93" t="s">
        <v>29</v>
      </c>
      <c r="C61" s="96">
        <v>93017</v>
      </c>
      <c r="D61" s="99"/>
      <c r="E61" s="99"/>
      <c r="F61" s="99"/>
      <c r="G61" s="99"/>
      <c r="H61" s="99"/>
      <c r="I61" s="99"/>
      <c r="J61" s="98">
        <v>0.24</v>
      </c>
      <c r="K61" s="98">
        <v>0.24</v>
      </c>
      <c r="L61" s="98">
        <v>0.26</v>
      </c>
      <c r="M61" s="98">
        <v>0.26</v>
      </c>
      <c r="O61" s="96">
        <v>112750.18</v>
      </c>
    </row>
    <row r="62" spans="1:15" x14ac:dyDescent="0.25">
      <c r="A62" s="3"/>
      <c r="B62" s="3"/>
      <c r="C62" s="59"/>
      <c r="D62" s="59">
        <f>TRUNC(D61*$C61,2)</f>
        <v>0</v>
      </c>
      <c r="E62" s="59">
        <f t="shared" ref="E62" si="181">TRUNC(E61*$C61,2)</f>
        <v>0</v>
      </c>
      <c r="F62" s="59">
        <f t="shared" ref="F62" si="182">TRUNC(F61*$C61,2)</f>
        <v>0</v>
      </c>
      <c r="G62" s="59">
        <f t="shared" ref="G62" si="183">TRUNC(G61*$C61,2)</f>
        <v>0</v>
      </c>
      <c r="H62" s="59">
        <f t="shared" ref="H62" si="184">TRUNC(H61*$C61,2)</f>
        <v>0</v>
      </c>
      <c r="I62" s="59">
        <f t="shared" ref="I62" si="185">TRUNC(I61*$C61,2)</f>
        <v>0</v>
      </c>
      <c r="J62" s="59">
        <f t="shared" ref="J62" si="186">TRUNC(J61*$C61,2)</f>
        <v>22324.080000000002</v>
      </c>
      <c r="K62" s="59">
        <f t="shared" ref="K62" si="187">TRUNC(K61*$C61,2)</f>
        <v>22324.080000000002</v>
      </c>
      <c r="L62" s="59">
        <f t="shared" ref="L62" si="188">TRUNC(L61*$C61,2)</f>
        <v>24184.42</v>
      </c>
      <c r="M62" s="59">
        <f t="shared" ref="M62" si="189">TRUNC(M61*$C61,2)</f>
        <v>24184.42</v>
      </c>
      <c r="O62" s="59"/>
    </row>
    <row r="63" spans="1:15" x14ac:dyDescent="0.25">
      <c r="A63" s="92"/>
      <c r="B63" s="93" t="s">
        <v>961</v>
      </c>
      <c r="C63" s="96">
        <v>3469.64</v>
      </c>
      <c r="D63" s="99"/>
      <c r="E63" s="99"/>
      <c r="F63" s="99"/>
      <c r="G63" s="99"/>
      <c r="H63" s="99"/>
      <c r="I63" s="99"/>
      <c r="J63" s="99"/>
      <c r="K63" s="99"/>
      <c r="L63" s="99"/>
      <c r="M63" s="98">
        <v>1</v>
      </c>
      <c r="O63" s="96">
        <v>4205.72</v>
      </c>
    </row>
    <row r="64" spans="1:15" x14ac:dyDescent="0.25">
      <c r="A64" s="3"/>
      <c r="B64" s="3"/>
      <c r="C64" s="59"/>
      <c r="D64" s="59">
        <f>TRUNC(D63*$C63,2)</f>
        <v>0</v>
      </c>
      <c r="E64" s="59">
        <f t="shared" ref="E64" si="190">TRUNC(E63*$C63,2)</f>
        <v>0</v>
      </c>
      <c r="F64" s="59">
        <f t="shared" ref="F64" si="191">TRUNC(F63*$C63,2)</f>
        <v>0</v>
      </c>
      <c r="G64" s="59">
        <f t="shared" ref="G64" si="192">TRUNC(G63*$C63,2)</f>
        <v>0</v>
      </c>
      <c r="H64" s="59">
        <f t="shared" ref="H64" si="193">TRUNC(H63*$C63,2)</f>
        <v>0</v>
      </c>
      <c r="I64" s="59">
        <f t="shared" ref="I64" si="194">TRUNC(I63*$C63,2)</f>
        <v>0</v>
      </c>
      <c r="J64" s="59">
        <f t="shared" ref="J64" si="195">TRUNC(J63*$C63,2)</f>
        <v>0</v>
      </c>
      <c r="K64" s="59">
        <f t="shared" ref="K64" si="196">TRUNC(K63*$C63,2)</f>
        <v>0</v>
      </c>
      <c r="L64" s="59">
        <f t="shared" ref="L64" si="197">TRUNC(L63*$C63,2)</f>
        <v>0</v>
      </c>
      <c r="M64" s="59">
        <f t="shared" ref="M64" si="198">TRUNC(M63*$C63,2)</f>
        <v>3469.64</v>
      </c>
      <c r="O64" s="59"/>
    </row>
    <row r="65" spans="1:15" x14ac:dyDescent="0.25">
      <c r="A65" s="92"/>
      <c r="B65" s="93" t="s">
        <v>932</v>
      </c>
      <c r="C65" s="96">
        <v>4087.75</v>
      </c>
      <c r="D65" s="99"/>
      <c r="E65" s="99"/>
      <c r="F65" s="99"/>
      <c r="G65" s="99"/>
      <c r="H65" s="99"/>
      <c r="I65" s="99"/>
      <c r="J65" s="99"/>
      <c r="K65" s="99"/>
      <c r="L65" s="99"/>
      <c r="M65" s="98">
        <v>1</v>
      </c>
      <c r="O65" s="96">
        <v>4954.95</v>
      </c>
    </row>
    <row r="66" spans="1:15" x14ac:dyDescent="0.25">
      <c r="A66" s="3"/>
      <c r="B66" s="3"/>
      <c r="C66" s="59"/>
      <c r="D66" s="59">
        <f>TRUNC(D65*$C65,2)</f>
        <v>0</v>
      </c>
      <c r="E66" s="59">
        <f t="shared" ref="E66" si="199">TRUNC(E65*$C65,2)</f>
        <v>0</v>
      </c>
      <c r="F66" s="59">
        <f t="shared" ref="F66" si="200">TRUNC(F65*$C65,2)</f>
        <v>0</v>
      </c>
      <c r="G66" s="59">
        <f t="shared" ref="G66" si="201">TRUNC(G65*$C65,2)</f>
        <v>0</v>
      </c>
      <c r="H66" s="59">
        <f t="shared" ref="H66" si="202">TRUNC(H65*$C65,2)</f>
        <v>0</v>
      </c>
      <c r="I66" s="59">
        <f t="shared" ref="I66" si="203">TRUNC(I65*$C65,2)</f>
        <v>0</v>
      </c>
      <c r="J66" s="59">
        <f t="shared" ref="J66" si="204">TRUNC(J65*$C65,2)</f>
        <v>0</v>
      </c>
      <c r="K66" s="59">
        <f t="shared" ref="K66" si="205">TRUNC(K65*$C65,2)</f>
        <v>0</v>
      </c>
      <c r="L66" s="59">
        <f t="shared" ref="L66" si="206">TRUNC(L65*$C65,2)</f>
        <v>0</v>
      </c>
      <c r="M66" s="59">
        <f t="shared" ref="M66" si="207">TRUNC(M65*$C65,2)</f>
        <v>4087.75</v>
      </c>
      <c r="O66" s="59"/>
    </row>
    <row r="67" spans="1:15" x14ac:dyDescent="0.25">
      <c r="A67" s="92"/>
      <c r="B67" s="93" t="s">
        <v>33</v>
      </c>
      <c r="C67" s="96">
        <v>15919.63</v>
      </c>
      <c r="D67" s="99"/>
      <c r="E67" s="99"/>
      <c r="F67" s="99"/>
      <c r="G67" s="99"/>
      <c r="H67" s="99"/>
      <c r="I67" s="99"/>
      <c r="J67" s="99"/>
      <c r="K67" s="99"/>
      <c r="L67" s="98">
        <v>1</v>
      </c>
      <c r="M67" s="99"/>
      <c r="O67" s="96">
        <v>19296.919999999998</v>
      </c>
    </row>
    <row r="68" spans="1:15" x14ac:dyDescent="0.25">
      <c r="A68" s="3"/>
      <c r="B68" s="3"/>
      <c r="C68" s="59"/>
      <c r="D68" s="59">
        <f>TRUNC(D67*$C67,2)</f>
        <v>0</v>
      </c>
      <c r="E68" s="59">
        <f t="shared" ref="E68" si="208">TRUNC(E67*$C67,2)</f>
        <v>0</v>
      </c>
      <c r="F68" s="59">
        <f t="shared" ref="F68" si="209">TRUNC(F67*$C67,2)</f>
        <v>0</v>
      </c>
      <c r="G68" s="59">
        <f t="shared" ref="G68" si="210">TRUNC(G67*$C67,2)</f>
        <v>0</v>
      </c>
      <c r="H68" s="59">
        <f t="shared" ref="H68" si="211">TRUNC(H67*$C67,2)</f>
        <v>0</v>
      </c>
      <c r="I68" s="59">
        <f t="shared" ref="I68" si="212">TRUNC(I67*$C67,2)</f>
        <v>0</v>
      </c>
      <c r="J68" s="59">
        <f t="shared" ref="J68" si="213">TRUNC(J67*$C67,2)</f>
        <v>0</v>
      </c>
      <c r="K68" s="59">
        <f t="shared" ref="K68" si="214">TRUNC(K67*$C67,2)</f>
        <v>0</v>
      </c>
      <c r="L68" s="59">
        <f t="shared" ref="L68" si="215">TRUNC(L67*$C67,2)</f>
        <v>15919.63</v>
      </c>
      <c r="M68" s="59">
        <f t="shared" ref="M68" si="216">TRUNC(M67*$C67,2)</f>
        <v>0</v>
      </c>
      <c r="O68" s="59"/>
    </row>
    <row r="69" spans="1:15" x14ac:dyDescent="0.25">
      <c r="A69" s="92"/>
      <c r="B69" s="93" t="s">
        <v>938</v>
      </c>
      <c r="C69" s="96">
        <v>55478.27</v>
      </c>
      <c r="D69" s="99"/>
      <c r="E69" s="99"/>
      <c r="F69" s="99"/>
      <c r="G69" s="99"/>
      <c r="H69" s="99"/>
      <c r="I69" s="99"/>
      <c r="J69" s="98">
        <v>0.3</v>
      </c>
      <c r="K69" s="98">
        <v>0.3</v>
      </c>
      <c r="L69" s="98">
        <v>0.4</v>
      </c>
      <c r="M69" s="99"/>
      <c r="O69" s="96">
        <v>67247.77</v>
      </c>
    </row>
    <row r="70" spans="1:15" x14ac:dyDescent="0.25">
      <c r="A70" s="3"/>
      <c r="B70" s="3"/>
      <c r="C70" s="59"/>
      <c r="D70" s="59">
        <f>TRUNC(D69*$C69,2)</f>
        <v>0</v>
      </c>
      <c r="E70" s="59">
        <f t="shared" ref="E70" si="217">TRUNC(E69*$C69,2)</f>
        <v>0</v>
      </c>
      <c r="F70" s="59">
        <f t="shared" ref="F70" si="218">TRUNC(F69*$C69,2)</f>
        <v>0</v>
      </c>
      <c r="G70" s="59">
        <f t="shared" ref="G70" si="219">TRUNC(G69*$C69,2)</f>
        <v>0</v>
      </c>
      <c r="H70" s="59">
        <f t="shared" ref="H70" si="220">TRUNC(H69*$C69,2)</f>
        <v>0</v>
      </c>
      <c r="I70" s="59">
        <f t="shared" ref="I70" si="221">TRUNC(I69*$C69,2)</f>
        <v>0</v>
      </c>
      <c r="J70" s="59">
        <f t="shared" ref="J70" si="222">TRUNC(J69*$C69,2)</f>
        <v>16643.48</v>
      </c>
      <c r="K70" s="59">
        <f t="shared" ref="K70" si="223">TRUNC(K69*$C69,2)</f>
        <v>16643.48</v>
      </c>
      <c r="L70" s="59">
        <f t="shared" ref="L70" si="224">TRUNC(L69*$C69,2)</f>
        <v>22191.3</v>
      </c>
      <c r="M70" s="59">
        <f t="shared" ref="M70" si="225">TRUNC(M69*$C69,2)</f>
        <v>0</v>
      </c>
      <c r="O70" s="59"/>
    </row>
    <row r="71" spans="1:15" x14ac:dyDescent="0.25">
      <c r="A71" s="92"/>
      <c r="B71" s="93" t="s">
        <v>28</v>
      </c>
      <c r="C71" s="96">
        <v>19753.259999999998</v>
      </c>
      <c r="D71" s="99"/>
      <c r="E71" s="99"/>
      <c r="F71" s="99"/>
      <c r="G71" s="99"/>
      <c r="H71" s="99"/>
      <c r="I71" s="99"/>
      <c r="J71" s="99"/>
      <c r="K71" s="98">
        <v>0.5</v>
      </c>
      <c r="L71" s="98">
        <v>0.5</v>
      </c>
      <c r="M71" s="99"/>
      <c r="O71" s="96">
        <v>23943.84</v>
      </c>
    </row>
    <row r="72" spans="1:15" x14ac:dyDescent="0.25">
      <c r="A72" s="3"/>
      <c r="B72" s="3"/>
      <c r="C72" s="59"/>
      <c r="D72" s="59">
        <f>TRUNC(D71*$C71,2)</f>
        <v>0</v>
      </c>
      <c r="E72" s="59">
        <f t="shared" ref="E72" si="226">TRUNC(E71*$C71,2)</f>
        <v>0</v>
      </c>
      <c r="F72" s="59">
        <f t="shared" ref="F72" si="227">TRUNC(F71*$C71,2)</f>
        <v>0</v>
      </c>
      <c r="G72" s="59">
        <f t="shared" ref="G72" si="228">TRUNC(G71*$C71,2)</f>
        <v>0</v>
      </c>
      <c r="H72" s="59">
        <f t="shared" ref="H72" si="229">TRUNC(H71*$C71,2)</f>
        <v>0</v>
      </c>
      <c r="I72" s="59">
        <f t="shared" ref="I72" si="230">TRUNC(I71*$C71,2)</f>
        <v>0</v>
      </c>
      <c r="J72" s="59">
        <f t="shared" ref="J72" si="231">TRUNC(J71*$C71,2)</f>
        <v>0</v>
      </c>
      <c r="K72" s="59">
        <f t="shared" ref="K72" si="232">TRUNC(K71*$C71,2)</f>
        <v>9876.6299999999992</v>
      </c>
      <c r="L72" s="59">
        <f t="shared" ref="L72" si="233">TRUNC(L71*$C71,2)</f>
        <v>9876.6299999999992</v>
      </c>
      <c r="M72" s="59">
        <f t="shared" ref="M72" si="234">TRUNC(M71*$C71,2)</f>
        <v>0</v>
      </c>
      <c r="O72" s="59"/>
    </row>
    <row r="73" spans="1:15" x14ac:dyDescent="0.25">
      <c r="A73" s="92"/>
      <c r="B73" s="93" t="s">
        <v>67</v>
      </c>
      <c r="C73" s="96">
        <v>94691.71</v>
      </c>
      <c r="D73" s="99"/>
      <c r="E73" s="99"/>
      <c r="F73" s="99"/>
      <c r="G73" s="99"/>
      <c r="H73" s="99"/>
      <c r="I73" s="99"/>
      <c r="J73" s="99"/>
      <c r="K73" s="99"/>
      <c r="L73" s="99"/>
      <c r="M73" s="98">
        <v>1</v>
      </c>
      <c r="O73" s="96">
        <v>114780.18</v>
      </c>
    </row>
    <row r="74" spans="1:15" x14ac:dyDescent="0.25">
      <c r="A74" s="3"/>
      <c r="B74" s="3"/>
      <c r="C74" s="3"/>
      <c r="D74" s="59">
        <f>TRUNC(D73*$C73,2)</f>
        <v>0</v>
      </c>
      <c r="E74" s="59">
        <f t="shared" ref="E74" si="235">TRUNC(E73*$C73,2)</f>
        <v>0</v>
      </c>
      <c r="F74" s="59">
        <f t="shared" ref="F74" si="236">TRUNC(F73*$C73,2)</f>
        <v>0</v>
      </c>
      <c r="G74" s="59">
        <f t="shared" ref="G74" si="237">TRUNC(G73*$C73,2)</f>
        <v>0</v>
      </c>
      <c r="H74" s="59">
        <f t="shared" ref="H74" si="238">TRUNC(H73*$C73,2)</f>
        <v>0</v>
      </c>
      <c r="I74" s="59">
        <f t="shared" ref="I74" si="239">TRUNC(I73*$C73,2)</f>
        <v>0</v>
      </c>
      <c r="J74" s="59">
        <f t="shared" ref="J74" si="240">TRUNC(J73*$C73,2)</f>
        <v>0</v>
      </c>
      <c r="K74" s="59">
        <f t="shared" ref="K74" si="241">TRUNC(K73*$C73,2)</f>
        <v>0</v>
      </c>
      <c r="L74" s="59">
        <f t="shared" ref="L74" si="242">TRUNC(L73*$C73,2)</f>
        <v>0</v>
      </c>
      <c r="M74" s="59">
        <f t="shared" ref="M74" si="243">TRUNC(M73*$C73,2)</f>
        <v>94691.71</v>
      </c>
    </row>
    <row r="75" spans="1:15" x14ac:dyDescent="0.25">
      <c r="A75" s="3"/>
      <c r="B75" s="42" t="s">
        <v>1183</v>
      </c>
      <c r="C75" s="3"/>
      <c r="D75" s="99"/>
      <c r="E75" s="99"/>
      <c r="F75" s="99"/>
      <c r="G75" s="99"/>
      <c r="H75" s="99"/>
      <c r="I75" s="99"/>
      <c r="J75" s="99"/>
      <c r="K75" s="99"/>
      <c r="L75" s="99"/>
      <c r="M75" s="99"/>
    </row>
    <row r="76" spans="1:15" s="101" customFormat="1" x14ac:dyDescent="0.25">
      <c r="A76" s="94"/>
      <c r="B76" s="94" t="s">
        <v>1184</v>
      </c>
      <c r="C76" s="94"/>
      <c r="D76" s="100">
        <f>D77/$C$18</f>
        <v>7.6232201704552874E-2</v>
      </c>
      <c r="E76" s="100">
        <f>E77/$C$18</f>
        <v>3.4744617473584399E-2</v>
      </c>
      <c r="F76" s="100">
        <f t="shared" ref="F76:M76" si="244">F77/$C$18</f>
        <v>7.0554707593965024E-2</v>
      </c>
      <c r="G76" s="100">
        <f t="shared" si="244"/>
        <v>5.7870464241546946E-2</v>
      </c>
      <c r="H76" s="100">
        <f t="shared" si="244"/>
        <v>3.0918753506631001E-2</v>
      </c>
      <c r="I76" s="100">
        <f t="shared" si="244"/>
        <v>3.5764965815197149E-2</v>
      </c>
      <c r="J76" s="100">
        <f t="shared" si="244"/>
        <v>0.27149418934454433</v>
      </c>
      <c r="K76" s="100">
        <f t="shared" si="244"/>
        <v>0.16338955534048344</v>
      </c>
      <c r="L76" s="100">
        <f t="shared" si="244"/>
        <v>0.11713330844965182</v>
      </c>
      <c r="M76" s="100">
        <f t="shared" si="244"/>
        <v>0.14189723652984307</v>
      </c>
    </row>
    <row r="77" spans="1:15" s="101" customFormat="1" x14ac:dyDescent="0.25">
      <c r="A77" s="94"/>
      <c r="B77" s="94" t="s">
        <v>1185</v>
      </c>
      <c r="C77" s="94"/>
      <c r="D77" s="102">
        <f t="shared" ref="D77:I77" si="245">D74+D72+D70+D68+D66+D64+D62+D60+D58+D56+D54+D52+D50+D48+D46+D44+D42+D40+D38+D36+D34+D32+D30+D28+D26+D24+D22+D20+0.02</f>
        <v>368825.94000000006</v>
      </c>
      <c r="E77" s="102">
        <f t="shared" si="245"/>
        <v>168101.08999999997</v>
      </c>
      <c r="F77" s="102">
        <f t="shared" si="245"/>
        <v>341357.14</v>
      </c>
      <c r="G77" s="102">
        <f t="shared" si="245"/>
        <v>279988.34999999998</v>
      </c>
      <c r="H77" s="102">
        <f t="shared" si="245"/>
        <v>149590.82999999999</v>
      </c>
      <c r="I77" s="102">
        <f t="shared" si="245"/>
        <v>173037.72999999998</v>
      </c>
      <c r="J77" s="102">
        <f>J74+J72+J70+J68+J66+J64+J62+J60+J58+J56+J54+J52+J50+J48+J46+J44+J42+J40+J38+J36+J34+J32+J30+J28+J26+J24+J22+J20+0.03</f>
        <v>1313540.7</v>
      </c>
      <c r="K77" s="102">
        <f>K74+K72+K70+K68+K66+K64+K62+K60+K58+K56+K54+K52+K50+K48+K46+K44+K42+K40+K38+K36+K34+K32+K30+K28+K26+K24+K22+K20+0.03</f>
        <v>790509.85000000009</v>
      </c>
      <c r="L77" s="102">
        <f>L74+L72+L70+L68+L66+L64+L62+L60+L58+L56+L54+L52+L50+L48+L46+L44+L42+L40+L38+L36+L34+L32+L30+L28+L26+L24+L22+0.03</f>
        <v>566713.30000000005</v>
      </c>
      <c r="M77" s="102">
        <f>M74+M72+M70+M68+M66+M64+M62+M60+M58+M56+M54+M52+M50+M48+M46+M44+M42+M40+M38+M36+M34+M32+M30+M28+M26+M24+M22+M20+0.03</f>
        <v>686525.91</v>
      </c>
    </row>
    <row r="78" spans="1:15" s="101" customFormat="1" x14ac:dyDescent="0.25">
      <c r="A78" s="94"/>
      <c r="B78" s="94" t="s">
        <v>1186</v>
      </c>
      <c r="C78" s="94"/>
      <c r="D78" s="100">
        <f>D76</f>
        <v>7.6232201704552874E-2</v>
      </c>
      <c r="E78" s="100">
        <f>E76+D78</f>
        <v>0.11097681917813727</v>
      </c>
      <c r="F78" s="100">
        <f t="shared" ref="F78:M78" si="246">F76+E78</f>
        <v>0.1815315267721023</v>
      </c>
      <c r="G78" s="100">
        <f t="shared" si="246"/>
        <v>0.23940199101364923</v>
      </c>
      <c r="H78" s="100">
        <f t="shared" si="246"/>
        <v>0.27032074452028021</v>
      </c>
      <c r="I78" s="100">
        <f t="shared" si="246"/>
        <v>0.30608571033547738</v>
      </c>
      <c r="J78" s="100">
        <f t="shared" si="246"/>
        <v>0.57757989968002166</v>
      </c>
      <c r="K78" s="100">
        <f t="shared" si="246"/>
        <v>0.74096945502050504</v>
      </c>
      <c r="L78" s="100">
        <f t="shared" si="246"/>
        <v>0.8581027634701569</v>
      </c>
      <c r="M78" s="100">
        <f t="shared" si="246"/>
        <v>1</v>
      </c>
    </row>
    <row r="79" spans="1:15" s="101" customFormat="1" x14ac:dyDescent="0.25">
      <c r="A79" s="94"/>
      <c r="B79" s="94" t="s">
        <v>1187</v>
      </c>
      <c r="C79" s="94"/>
      <c r="D79" s="102">
        <f>D77</f>
        <v>368825.94000000006</v>
      </c>
      <c r="E79" s="102">
        <f>E77+D79</f>
        <v>536927.03</v>
      </c>
      <c r="F79" s="102">
        <f t="shared" ref="F79:M79" si="247">F77+E79</f>
        <v>878284.17</v>
      </c>
      <c r="G79" s="102">
        <f t="shared" si="247"/>
        <v>1158272.52</v>
      </c>
      <c r="H79" s="102">
        <f t="shared" si="247"/>
        <v>1307863.3500000001</v>
      </c>
      <c r="I79" s="102">
        <f t="shared" si="247"/>
        <v>1480901.08</v>
      </c>
      <c r="J79" s="102">
        <f t="shared" si="247"/>
        <v>2794441.7800000003</v>
      </c>
      <c r="K79" s="102">
        <f t="shared" si="247"/>
        <v>3584951.6300000004</v>
      </c>
      <c r="L79" s="102">
        <f t="shared" si="247"/>
        <v>4151664.9300000006</v>
      </c>
      <c r="M79" s="102">
        <f t="shared" si="247"/>
        <v>4838190.8400000008</v>
      </c>
    </row>
    <row r="82" spans="1:13" s="101" customFormat="1" x14ac:dyDescent="0.25">
      <c r="A82" s="94"/>
      <c r="B82" s="94" t="s">
        <v>1184</v>
      </c>
      <c r="C82" s="94"/>
      <c r="D82" s="100">
        <v>7.6232202333499935E-2</v>
      </c>
      <c r="E82" s="100">
        <v>3.4700000000000002E-2</v>
      </c>
      <c r="F82" s="100">
        <v>7.0599999999999996E-2</v>
      </c>
      <c r="G82" s="100">
        <v>5.79E-2</v>
      </c>
      <c r="H82" s="100">
        <v>3.09E-2</v>
      </c>
      <c r="I82" s="100">
        <v>3.5799999999999998E-2</v>
      </c>
      <c r="J82" s="100">
        <v>0.27150000000000002</v>
      </c>
      <c r="K82" s="100">
        <v>0.16339999999999999</v>
      </c>
      <c r="L82" s="100">
        <v>0.1171</v>
      </c>
      <c r="M82" s="100">
        <v>0.1419</v>
      </c>
    </row>
    <row r="83" spans="1:13" s="101" customFormat="1" x14ac:dyDescent="0.25">
      <c r="A83" s="94"/>
      <c r="B83" s="94" t="s">
        <v>1185</v>
      </c>
      <c r="C83" s="94"/>
      <c r="D83" s="102">
        <v>447070.86</v>
      </c>
      <c r="E83" s="102">
        <v>203763.05</v>
      </c>
      <c r="F83" s="102">
        <v>413774.64</v>
      </c>
      <c r="G83" s="102">
        <v>339386.71</v>
      </c>
      <c r="H83" s="102">
        <v>181325.9</v>
      </c>
      <c r="I83" s="102">
        <v>209746.97</v>
      </c>
      <c r="J83" s="102">
        <v>1592202.99</v>
      </c>
      <c r="K83" s="102">
        <v>958213.28</v>
      </c>
      <c r="L83" s="102">
        <v>686939.24</v>
      </c>
      <c r="M83" s="102">
        <v>832169.6</v>
      </c>
    </row>
    <row r="84" spans="1:13" s="101" customFormat="1" x14ac:dyDescent="0.25">
      <c r="A84" s="94"/>
      <c r="B84" s="94" t="s">
        <v>1186</v>
      </c>
      <c r="C84" s="94"/>
      <c r="D84" s="100">
        <v>7.6200000000000004E-2</v>
      </c>
      <c r="E84" s="100">
        <v>0.1109</v>
      </c>
      <c r="F84" s="100">
        <v>0.18149999999999999</v>
      </c>
      <c r="G84" s="100">
        <v>0.2394</v>
      </c>
      <c r="H84" s="100">
        <v>0.27029999999999998</v>
      </c>
      <c r="I84" s="100">
        <v>0.30609999999999998</v>
      </c>
      <c r="J84" s="100">
        <v>0.5776</v>
      </c>
      <c r="K84" s="100">
        <v>0.74099999999999999</v>
      </c>
      <c r="L84" s="100">
        <v>0.85809999999999997</v>
      </c>
      <c r="M84" s="100">
        <v>1</v>
      </c>
    </row>
    <row r="85" spans="1:13" s="101" customFormat="1" x14ac:dyDescent="0.25">
      <c r="A85" s="94"/>
      <c r="B85" s="94" t="s">
        <v>1187</v>
      </c>
      <c r="C85" s="94"/>
      <c r="D85" s="102">
        <v>447070.88</v>
      </c>
      <c r="E85" s="102">
        <v>650833.93000000005</v>
      </c>
      <c r="F85" s="102">
        <v>1064608.57</v>
      </c>
      <c r="G85" s="102">
        <v>1403995.28</v>
      </c>
      <c r="H85" s="102">
        <v>1585321.18</v>
      </c>
      <c r="I85" s="102">
        <v>1795068.15</v>
      </c>
      <c r="J85" s="102">
        <v>3387271.14</v>
      </c>
      <c r="K85" s="102">
        <v>4345484.42</v>
      </c>
      <c r="L85" s="102">
        <v>5032423.66</v>
      </c>
      <c r="M85" s="102">
        <v>5864593.2599999998</v>
      </c>
    </row>
  </sheetData>
  <mergeCells count="7">
    <mergeCell ref="A7:M7"/>
    <mergeCell ref="A8:M8"/>
    <mergeCell ref="A10:M10"/>
    <mergeCell ref="K11:M15"/>
    <mergeCell ref="A17:A18"/>
    <mergeCell ref="B17:B18"/>
    <mergeCell ref="D17:M17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70" fitToHeight="0" orientation="landscape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4098" r:id="rId4">
          <objectPr defaultSize="0" autoPict="0" r:id="rId5">
            <anchor moveWithCells="1" sizeWithCells="1">
              <from>
                <xdr:col>12</xdr:col>
                <xdr:colOff>236220</xdr:colOff>
                <xdr:row>0</xdr:row>
                <xdr:rowOff>60960</xdr:rowOff>
              </from>
              <to>
                <xdr:col>12</xdr:col>
                <xdr:colOff>792480</xdr:colOff>
                <xdr:row>5</xdr:row>
                <xdr:rowOff>83820</xdr:rowOff>
              </to>
            </anchor>
          </objectPr>
        </oleObject>
      </mc:Choice>
      <mc:Fallback>
        <oleObject progId="CorelDraw.Graphic.17" shapeId="409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view="pageBreakPreview" zoomScaleNormal="100" zoomScaleSheetLayoutView="100" workbookViewId="0">
      <selection activeCell="L11" sqref="L11"/>
    </sheetView>
  </sheetViews>
  <sheetFormatPr defaultRowHeight="12" x14ac:dyDescent="0.25"/>
  <cols>
    <col min="1" max="1" width="6.44140625" style="50" customWidth="1"/>
    <col min="2" max="2" width="26" style="50" customWidth="1"/>
    <col min="3" max="3" width="38.6640625" style="50" customWidth="1"/>
    <col min="4" max="4" width="5.109375" style="50" customWidth="1"/>
    <col min="5" max="5" width="7.6640625" style="50" customWidth="1"/>
    <col min="6" max="7" width="14.33203125" style="50" customWidth="1"/>
    <col min="8" max="16384" width="8.88671875" style="50"/>
  </cols>
  <sheetData>
    <row r="1" spans="1:7" s="15" customFormat="1" x14ac:dyDescent="0.3">
      <c r="A1" s="10"/>
      <c r="B1" s="11"/>
      <c r="C1" s="12"/>
      <c r="D1" s="13"/>
      <c r="E1" s="129"/>
      <c r="F1" s="129"/>
      <c r="G1" s="14"/>
    </row>
    <row r="2" spans="1:7" s="15" customFormat="1" x14ac:dyDescent="0.3">
      <c r="A2" s="16"/>
      <c r="B2" s="17"/>
      <c r="C2" s="18"/>
      <c r="D2" s="19"/>
      <c r="E2" s="130"/>
      <c r="F2" s="130"/>
      <c r="G2" s="20"/>
    </row>
    <row r="3" spans="1:7" s="15" customFormat="1" x14ac:dyDescent="0.3">
      <c r="A3" s="16"/>
      <c r="B3" s="17"/>
      <c r="C3" s="18"/>
      <c r="D3" s="19"/>
      <c r="E3" s="130"/>
      <c r="F3" s="130"/>
      <c r="G3" s="20"/>
    </row>
    <row r="4" spans="1:7" s="15" customFormat="1" x14ac:dyDescent="0.3">
      <c r="A4" s="16"/>
      <c r="B4" s="17"/>
      <c r="C4" s="18"/>
      <c r="D4" s="19"/>
      <c r="E4" s="130"/>
      <c r="F4" s="130"/>
      <c r="G4" s="20"/>
    </row>
    <row r="5" spans="1:7" s="15" customFormat="1" x14ac:dyDescent="0.3">
      <c r="A5" s="16"/>
      <c r="B5" s="17"/>
      <c r="C5" s="18"/>
      <c r="D5" s="19"/>
      <c r="E5" s="130"/>
      <c r="F5" s="130"/>
      <c r="G5" s="20"/>
    </row>
    <row r="6" spans="1:7" s="15" customFormat="1" x14ac:dyDescent="0.3">
      <c r="A6" s="265" t="s">
        <v>1474</v>
      </c>
      <c r="B6" s="266"/>
      <c r="C6" s="266"/>
      <c r="D6" s="266"/>
      <c r="E6" s="266"/>
      <c r="F6" s="266"/>
      <c r="G6" s="267"/>
    </row>
    <row r="7" spans="1:7" s="15" customFormat="1" x14ac:dyDescent="0.3">
      <c r="A7" s="268" t="s">
        <v>1475</v>
      </c>
      <c r="B7" s="269"/>
      <c r="C7" s="269"/>
      <c r="D7" s="269"/>
      <c r="E7" s="269"/>
      <c r="F7" s="269"/>
      <c r="G7" s="270"/>
    </row>
    <row r="8" spans="1:7" s="15" customFormat="1" x14ac:dyDescent="0.3">
      <c r="A8" s="22"/>
      <c r="B8" s="23"/>
      <c r="C8" s="23"/>
      <c r="D8" s="19"/>
      <c r="E8" s="130"/>
      <c r="F8" s="130"/>
      <c r="G8" s="20"/>
    </row>
    <row r="9" spans="1:7" s="15" customFormat="1" x14ac:dyDescent="0.3">
      <c r="A9" s="271" t="s">
        <v>3048</v>
      </c>
      <c r="B9" s="272"/>
      <c r="C9" s="272"/>
      <c r="D9" s="272"/>
      <c r="E9" s="272"/>
      <c r="F9" s="272"/>
      <c r="G9" s="273"/>
    </row>
    <row r="10" spans="1:7" s="15" customFormat="1" x14ac:dyDescent="0.3">
      <c r="A10" s="22"/>
      <c r="B10" s="23"/>
      <c r="C10" s="23"/>
      <c r="D10" s="19"/>
      <c r="E10" s="130"/>
      <c r="F10" s="130"/>
      <c r="G10" s="20"/>
    </row>
    <row r="11" spans="1:7" s="15" customFormat="1" x14ac:dyDescent="0.3">
      <c r="A11" s="131" t="s">
        <v>3049</v>
      </c>
      <c r="B11" s="25" t="s">
        <v>1478</v>
      </c>
      <c r="C11" s="132"/>
      <c r="D11" s="19"/>
      <c r="E11" s="130"/>
      <c r="F11" s="130"/>
      <c r="G11" s="20"/>
    </row>
    <row r="12" spans="1:7" s="15" customFormat="1" x14ac:dyDescent="0.3">
      <c r="A12" s="133" t="s">
        <v>3050</v>
      </c>
      <c r="B12" s="25" t="s">
        <v>1485</v>
      </c>
      <c r="C12" s="134"/>
      <c r="D12" s="19"/>
      <c r="E12" s="130"/>
      <c r="F12" s="130"/>
      <c r="G12" s="20"/>
    </row>
    <row r="13" spans="1:7" s="15" customFormat="1" x14ac:dyDescent="0.25">
      <c r="A13" s="133" t="s">
        <v>3051</v>
      </c>
      <c r="B13" s="34" t="s">
        <v>1486</v>
      </c>
      <c r="C13" s="111"/>
      <c r="D13" s="19"/>
      <c r="E13" s="130"/>
      <c r="F13" s="130"/>
      <c r="G13" s="20"/>
    </row>
    <row r="14" spans="1:7" s="15" customFormat="1" x14ac:dyDescent="0.3">
      <c r="A14" s="133" t="s">
        <v>1481</v>
      </c>
      <c r="B14" s="25" t="s">
        <v>1482</v>
      </c>
      <c r="C14" s="135"/>
      <c r="D14" s="19"/>
      <c r="E14" s="130"/>
      <c r="F14" s="130"/>
      <c r="G14" s="20"/>
    </row>
    <row r="15" spans="1:7" s="15" customFormat="1" ht="12.6" thickBot="1" x14ac:dyDescent="0.3">
      <c r="A15" s="136" t="s">
        <v>1483</v>
      </c>
      <c r="B15" s="37" t="s">
        <v>1487</v>
      </c>
      <c r="C15" s="37"/>
      <c r="D15" s="137"/>
      <c r="E15" s="138"/>
      <c r="F15" s="138"/>
      <c r="G15" s="139"/>
    </row>
    <row r="16" spans="1:7" s="53" customFormat="1" ht="24" x14ac:dyDescent="0.3">
      <c r="A16" s="128" t="s">
        <v>0</v>
      </c>
      <c r="B16" s="128" t="s">
        <v>1</v>
      </c>
      <c r="C16" s="128" t="s">
        <v>2</v>
      </c>
      <c r="D16" s="128" t="s">
        <v>3</v>
      </c>
      <c r="E16" s="128" t="s">
        <v>4</v>
      </c>
      <c r="F16" s="8" t="s">
        <v>3045</v>
      </c>
      <c r="G16" s="8" t="s">
        <v>3046</v>
      </c>
    </row>
    <row r="17" spans="1:7" x14ac:dyDescent="0.25">
      <c r="A17" s="43">
        <v>1</v>
      </c>
      <c r="B17" s="3" t="s">
        <v>5</v>
      </c>
      <c r="C17" s="3" t="s">
        <v>6</v>
      </c>
      <c r="D17" s="46" t="s">
        <v>7</v>
      </c>
      <c r="E17" s="59">
        <v>35.36</v>
      </c>
      <c r="F17" s="59">
        <v>17.68</v>
      </c>
      <c r="G17" s="59" t="s">
        <v>8</v>
      </c>
    </row>
    <row r="18" spans="1:7" x14ac:dyDescent="0.25">
      <c r="A18" s="43">
        <v>2</v>
      </c>
      <c r="B18" s="3" t="s">
        <v>9</v>
      </c>
      <c r="C18" s="3" t="s">
        <v>10</v>
      </c>
      <c r="D18" s="46" t="s">
        <v>11</v>
      </c>
      <c r="E18" s="59">
        <v>2026.32</v>
      </c>
      <c r="F18" s="59">
        <v>1013.16</v>
      </c>
      <c r="G18" s="59" t="s">
        <v>8</v>
      </c>
    </row>
    <row r="19" spans="1:7" x14ac:dyDescent="0.25">
      <c r="A19" s="43">
        <v>3</v>
      </c>
      <c r="B19" s="3" t="s">
        <v>12</v>
      </c>
      <c r="C19" s="3" t="s">
        <v>13</v>
      </c>
      <c r="D19" s="46" t="s">
        <v>11</v>
      </c>
      <c r="E19" s="59">
        <v>2301.4899999999998</v>
      </c>
      <c r="F19" s="59">
        <v>1150.75</v>
      </c>
      <c r="G19" s="59" t="s">
        <v>8</v>
      </c>
    </row>
    <row r="20" spans="1:7" x14ac:dyDescent="0.25">
      <c r="A20" s="43">
        <v>4</v>
      </c>
      <c r="B20" s="3" t="s">
        <v>14</v>
      </c>
      <c r="C20" s="3" t="s">
        <v>15</v>
      </c>
      <c r="D20" s="46" t="s">
        <v>16</v>
      </c>
      <c r="E20" s="59">
        <v>150</v>
      </c>
      <c r="F20" s="59" t="s">
        <v>8</v>
      </c>
      <c r="G20" s="59">
        <v>150</v>
      </c>
    </row>
    <row r="21" spans="1:7" x14ac:dyDescent="0.25">
      <c r="A21" s="295"/>
      <c r="B21" s="295"/>
      <c r="C21" s="295"/>
      <c r="D21" s="295"/>
      <c r="E21" s="295"/>
      <c r="F21" s="295"/>
      <c r="G21" s="295"/>
    </row>
    <row r="22" spans="1:7" x14ac:dyDescent="0.25">
      <c r="A22" s="296" t="s">
        <v>3047</v>
      </c>
      <c r="B22" s="296"/>
      <c r="C22" s="296"/>
      <c r="D22" s="296"/>
      <c r="E22" s="296"/>
      <c r="F22" s="296"/>
      <c r="G22" s="296"/>
    </row>
  </sheetData>
  <mergeCells count="5">
    <mergeCell ref="A21:G21"/>
    <mergeCell ref="A22:G22"/>
    <mergeCell ref="A6:G6"/>
    <mergeCell ref="A7:G7"/>
    <mergeCell ref="A9:G9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85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5121" r:id="rId4">
          <objectPr defaultSize="0" autoPict="0" r:id="rId5">
            <anchor moveWithCells="1" sizeWithCells="1">
              <from>
                <xdr:col>6</xdr:col>
                <xdr:colOff>403860</xdr:colOff>
                <xdr:row>0</xdr:row>
                <xdr:rowOff>83820</xdr:rowOff>
              </from>
              <to>
                <xdr:col>6</xdr:col>
                <xdr:colOff>868680</xdr:colOff>
                <xdr:row>4</xdr:row>
                <xdr:rowOff>129540</xdr:rowOff>
              </to>
            </anchor>
          </objectPr>
        </oleObject>
      </mc:Choice>
      <mc:Fallback>
        <oleObject progId="CorelDraw.Graphic.17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BreakPreview" zoomScaleNormal="100" zoomScaleSheetLayoutView="100" workbookViewId="0">
      <selection activeCell="J12" sqref="J12"/>
    </sheetView>
  </sheetViews>
  <sheetFormatPr defaultColWidth="8.88671875" defaultRowHeight="12" x14ac:dyDescent="0.25"/>
  <cols>
    <col min="1" max="1" width="48.88671875" style="104" customWidth="1"/>
    <col min="2" max="2" width="11.5546875" style="104" customWidth="1"/>
    <col min="3" max="3" width="9.6640625" style="104" customWidth="1"/>
    <col min="4" max="4" width="12.33203125" style="104" customWidth="1"/>
    <col min="5" max="5" width="18" style="104" customWidth="1"/>
    <col min="6" max="6" width="8.88671875" style="104"/>
    <col min="7" max="7" width="16.5546875" style="104" customWidth="1"/>
    <col min="8" max="12" width="8.88671875" style="104"/>
    <col min="13" max="13" width="45" style="212" customWidth="1"/>
    <col min="14" max="14" width="12.33203125" style="104" bestFit="1" customWidth="1"/>
    <col min="15" max="15" width="19.88671875" style="104" bestFit="1" customWidth="1"/>
    <col min="16" max="16" width="7.33203125" style="104" bestFit="1" customWidth="1"/>
    <col min="17" max="17" width="7.33203125" style="104" customWidth="1"/>
    <col min="18" max="19" width="7.88671875" style="104" bestFit="1" customWidth="1"/>
    <col min="20" max="20" width="7.88671875" style="104" customWidth="1"/>
    <col min="21" max="21" width="8.88671875" style="127"/>
    <col min="22" max="16384" width="8.88671875" style="104"/>
  </cols>
  <sheetData>
    <row r="1" spans="1:21" x14ac:dyDescent="0.25">
      <c r="A1" s="300"/>
      <c r="B1" s="301"/>
      <c r="C1" s="301"/>
      <c r="D1" s="301"/>
      <c r="E1" s="302"/>
      <c r="F1" s="140"/>
      <c r="G1" s="141"/>
      <c r="H1" s="141"/>
      <c r="M1" s="142"/>
      <c r="N1" s="142"/>
      <c r="O1" s="142"/>
      <c r="P1" s="142"/>
      <c r="Q1" s="142"/>
      <c r="R1" s="142"/>
      <c r="S1" s="142"/>
      <c r="T1" s="142"/>
      <c r="U1" s="143"/>
    </row>
    <row r="2" spans="1:21" x14ac:dyDescent="0.25">
      <c r="A2" s="303"/>
      <c r="B2" s="304"/>
      <c r="C2" s="304"/>
      <c r="D2" s="304"/>
      <c r="E2" s="305"/>
      <c r="F2" s="140"/>
      <c r="G2" s="141"/>
      <c r="H2" s="144"/>
      <c r="M2" s="145"/>
      <c r="N2" s="146"/>
      <c r="O2" s="146"/>
      <c r="P2" s="146"/>
      <c r="Q2" s="146"/>
      <c r="R2" s="146"/>
      <c r="S2" s="146"/>
      <c r="T2" s="146"/>
      <c r="U2" s="147"/>
    </row>
    <row r="3" spans="1:21" x14ac:dyDescent="0.25">
      <c r="A3" s="303"/>
      <c r="B3" s="304"/>
      <c r="C3" s="304"/>
      <c r="D3" s="304"/>
      <c r="E3" s="305"/>
      <c r="F3" s="140"/>
      <c r="G3" s="141"/>
      <c r="H3" s="144"/>
      <c r="M3" s="145"/>
      <c r="N3" s="146"/>
      <c r="O3" s="146"/>
      <c r="P3" s="146"/>
      <c r="Q3" s="146"/>
      <c r="R3" s="146"/>
      <c r="S3" s="146"/>
      <c r="T3" s="146"/>
      <c r="U3" s="147"/>
    </row>
    <row r="4" spans="1:21" x14ac:dyDescent="0.25">
      <c r="A4" s="148"/>
      <c r="B4" s="149"/>
      <c r="C4" s="149"/>
      <c r="D4" s="149"/>
      <c r="E4" s="150"/>
      <c r="F4" s="140"/>
      <c r="G4" s="151"/>
      <c r="H4" s="152"/>
      <c r="M4" s="145"/>
      <c r="N4" s="146"/>
      <c r="O4" s="146"/>
      <c r="P4" s="146"/>
      <c r="Q4" s="146"/>
      <c r="R4" s="146"/>
      <c r="S4" s="146"/>
      <c r="T4" s="146"/>
      <c r="U4" s="153"/>
    </row>
    <row r="5" spans="1:21" x14ac:dyDescent="0.25">
      <c r="A5" s="303"/>
      <c r="B5" s="304"/>
      <c r="C5" s="304"/>
      <c r="D5" s="304"/>
      <c r="E5" s="305"/>
      <c r="F5" s="154"/>
      <c r="G5" s="155"/>
      <c r="H5" s="156"/>
      <c r="M5" s="145"/>
      <c r="N5" s="146"/>
      <c r="O5" s="146"/>
      <c r="P5" s="146"/>
      <c r="Q5" s="146"/>
      <c r="R5" s="146"/>
      <c r="S5" s="146"/>
      <c r="T5" s="146"/>
      <c r="U5" s="153"/>
    </row>
    <row r="6" spans="1:21" x14ac:dyDescent="0.25">
      <c r="A6" s="113"/>
      <c r="B6" s="114"/>
      <c r="C6" s="114"/>
      <c r="D6" s="114"/>
      <c r="E6" s="157"/>
      <c r="F6" s="154"/>
      <c r="G6" s="155"/>
      <c r="H6" s="158"/>
      <c r="M6" s="159"/>
      <c r="N6" s="146"/>
      <c r="O6" s="146"/>
      <c r="P6" s="146"/>
      <c r="Q6" s="146"/>
      <c r="R6" s="146"/>
      <c r="S6" s="146"/>
      <c r="T6" s="146"/>
      <c r="U6" s="153"/>
    </row>
    <row r="7" spans="1:21" x14ac:dyDescent="0.25">
      <c r="A7" s="297" t="s">
        <v>1474</v>
      </c>
      <c r="B7" s="298"/>
      <c r="C7" s="298"/>
      <c r="D7" s="298"/>
      <c r="E7" s="299"/>
      <c r="F7" s="140"/>
      <c r="G7" s="151"/>
      <c r="H7" s="160"/>
      <c r="M7" s="159"/>
      <c r="N7" s="146"/>
      <c r="O7" s="146"/>
      <c r="P7" s="146"/>
      <c r="Q7" s="146"/>
      <c r="R7" s="146"/>
      <c r="S7" s="146"/>
      <c r="T7" s="146"/>
      <c r="U7" s="153"/>
    </row>
    <row r="8" spans="1:21" x14ac:dyDescent="0.25">
      <c r="A8" s="297" t="s">
        <v>1475</v>
      </c>
      <c r="B8" s="298"/>
      <c r="C8" s="298"/>
      <c r="D8" s="298"/>
      <c r="E8" s="299"/>
      <c r="F8" s="154"/>
      <c r="G8" s="155"/>
      <c r="H8" s="156"/>
      <c r="M8" s="145"/>
      <c r="N8" s="146"/>
      <c r="O8" s="146"/>
      <c r="P8" s="146"/>
      <c r="Q8" s="146"/>
      <c r="R8" s="146"/>
      <c r="S8" s="146"/>
      <c r="T8" s="146"/>
      <c r="U8" s="153"/>
    </row>
    <row r="9" spans="1:21" x14ac:dyDescent="0.25">
      <c r="A9" s="265"/>
      <c r="B9" s="266"/>
      <c r="C9" s="266"/>
      <c r="D9" s="266"/>
      <c r="E9" s="267"/>
      <c r="F9" s="140"/>
      <c r="G9" s="161"/>
      <c r="H9" s="152"/>
      <c r="M9" s="145"/>
      <c r="N9" s="146"/>
      <c r="O9" s="146"/>
      <c r="P9" s="146"/>
      <c r="Q9" s="146"/>
      <c r="R9" s="146"/>
      <c r="S9" s="146"/>
      <c r="T9" s="146"/>
      <c r="U9" s="153"/>
    </row>
    <row r="10" spans="1:21" s="112" customFormat="1" x14ac:dyDescent="0.25">
      <c r="A10" s="306" t="s">
        <v>3148</v>
      </c>
      <c r="B10" s="307"/>
      <c r="C10" s="307"/>
      <c r="D10" s="307"/>
      <c r="E10" s="308"/>
      <c r="F10" s="162"/>
      <c r="G10" s="163"/>
      <c r="H10" s="158"/>
      <c r="M10" s="164"/>
      <c r="N10" s="165"/>
      <c r="O10" s="165"/>
      <c r="P10" s="165"/>
      <c r="Q10" s="165"/>
      <c r="R10" s="165"/>
      <c r="S10" s="165"/>
      <c r="T10" s="165"/>
      <c r="U10" s="166"/>
    </row>
    <row r="11" spans="1:21" x14ac:dyDescent="0.25">
      <c r="A11" s="22"/>
      <c r="B11" s="23"/>
      <c r="C11" s="23"/>
      <c r="D11" s="23"/>
      <c r="E11" s="21"/>
      <c r="F11" s="154"/>
      <c r="G11" s="167"/>
      <c r="H11" s="168"/>
      <c r="M11" s="145"/>
      <c r="N11" s="146"/>
      <c r="O11" s="146"/>
      <c r="P11" s="146"/>
      <c r="Q11" s="146"/>
      <c r="R11" s="146"/>
      <c r="S11" s="146"/>
      <c r="T11" s="146"/>
      <c r="U11" s="153"/>
    </row>
    <row r="12" spans="1:21" x14ac:dyDescent="0.25">
      <c r="A12" s="110" t="s">
        <v>3187</v>
      </c>
      <c r="B12" s="169"/>
      <c r="C12" s="169"/>
      <c r="D12" s="169"/>
      <c r="E12" s="170"/>
      <c r="F12" s="140"/>
      <c r="G12" s="161"/>
      <c r="H12" s="144"/>
      <c r="M12" s="145"/>
      <c r="N12" s="146"/>
      <c r="O12" s="146"/>
      <c r="P12" s="146"/>
      <c r="Q12" s="146"/>
      <c r="R12" s="146"/>
      <c r="S12" s="146"/>
      <c r="T12" s="146"/>
      <c r="U12" s="153"/>
    </row>
    <row r="13" spans="1:21" x14ac:dyDescent="0.25">
      <c r="A13" s="110" t="s">
        <v>3188</v>
      </c>
      <c r="B13" s="114"/>
      <c r="C13" s="114"/>
      <c r="D13" s="114"/>
      <c r="E13" s="157"/>
      <c r="F13" s="140"/>
      <c r="G13" s="151"/>
      <c r="H13" s="144"/>
      <c r="M13" s="159"/>
      <c r="N13" s="171"/>
      <c r="O13" s="171"/>
      <c r="P13" s="171"/>
      <c r="Q13" s="171"/>
      <c r="R13" s="171"/>
      <c r="S13" s="171"/>
      <c r="T13" s="171"/>
      <c r="U13" s="172"/>
    </row>
    <row r="14" spans="1:21" x14ac:dyDescent="0.25">
      <c r="A14" s="110" t="s">
        <v>3149</v>
      </c>
      <c r="B14" s="114"/>
      <c r="C14" s="114"/>
      <c r="D14" s="114"/>
      <c r="E14" s="157"/>
      <c r="F14" s="140"/>
      <c r="G14" s="151"/>
      <c r="H14" s="160"/>
      <c r="M14" s="145"/>
      <c r="N14" s="146"/>
      <c r="O14" s="146"/>
      <c r="P14" s="146"/>
      <c r="Q14" s="146"/>
      <c r="R14" s="146"/>
      <c r="S14" s="146"/>
      <c r="T14" s="146"/>
      <c r="U14" s="153"/>
    </row>
    <row r="15" spans="1:21" x14ac:dyDescent="0.25">
      <c r="A15" s="110" t="s">
        <v>3189</v>
      </c>
      <c r="B15" s="114"/>
      <c r="C15" s="114"/>
      <c r="D15" s="114"/>
      <c r="E15" s="157"/>
      <c r="F15" s="154"/>
      <c r="G15" s="167"/>
      <c r="H15" s="168"/>
      <c r="M15" s="159"/>
      <c r="N15" s="171"/>
      <c r="O15" s="171"/>
      <c r="P15" s="171"/>
      <c r="Q15" s="171"/>
      <c r="R15" s="171"/>
      <c r="S15" s="171"/>
      <c r="T15" s="171"/>
      <c r="U15" s="172"/>
    </row>
    <row r="16" spans="1:21" ht="12.6" thickBot="1" x14ac:dyDescent="0.3">
      <c r="A16" s="136"/>
      <c r="B16" s="173"/>
      <c r="C16" s="173"/>
      <c r="D16" s="173"/>
      <c r="E16" s="174"/>
      <c r="F16" s="154"/>
      <c r="G16" s="167"/>
      <c r="H16" s="168"/>
      <c r="M16" s="159"/>
      <c r="N16" s="171"/>
      <c r="O16" s="171"/>
      <c r="P16" s="171"/>
      <c r="Q16" s="171"/>
      <c r="R16" s="171"/>
      <c r="S16" s="171"/>
      <c r="T16" s="171"/>
      <c r="U16" s="172"/>
    </row>
    <row r="17" spans="1:21" ht="12.6" thickBot="1" x14ac:dyDescent="0.3">
      <c r="A17" s="309" t="s">
        <v>3150</v>
      </c>
      <c r="B17" s="310"/>
      <c r="C17" s="310"/>
      <c r="D17" s="311"/>
      <c r="E17" s="21"/>
      <c r="F17" s="140"/>
      <c r="G17" s="151"/>
      <c r="H17" s="152"/>
      <c r="M17" s="159"/>
      <c r="N17" s="146"/>
      <c r="O17" s="146"/>
      <c r="P17" s="146"/>
      <c r="Q17" s="146"/>
      <c r="R17" s="146"/>
      <c r="S17" s="146"/>
      <c r="T17" s="146"/>
      <c r="U17" s="153"/>
    </row>
    <row r="18" spans="1:21" x14ac:dyDescent="0.25">
      <c r="A18" s="175" t="s">
        <v>3151</v>
      </c>
      <c r="B18" s="176" t="s">
        <v>3152</v>
      </c>
      <c r="C18" s="176" t="s">
        <v>3153</v>
      </c>
      <c r="D18" s="177" t="s">
        <v>3154</v>
      </c>
      <c r="E18" s="21"/>
      <c r="F18" s="140"/>
      <c r="G18" s="151"/>
      <c r="H18" s="144"/>
      <c r="M18" s="145"/>
      <c r="N18" s="146"/>
      <c r="O18" s="146"/>
      <c r="P18" s="146"/>
      <c r="Q18" s="146"/>
      <c r="R18" s="146"/>
      <c r="S18" s="146"/>
      <c r="T18" s="146"/>
      <c r="U18" s="153"/>
    </row>
    <row r="19" spans="1:21" ht="12.6" thickBot="1" x14ac:dyDescent="0.3">
      <c r="A19" s="178" t="s">
        <v>3155</v>
      </c>
      <c r="B19" s="179">
        <v>20.34</v>
      </c>
      <c r="C19" s="179">
        <v>22.12</v>
      </c>
      <c r="D19" s="180">
        <v>25</v>
      </c>
      <c r="E19" s="126"/>
      <c r="F19" s="140"/>
      <c r="G19" s="151"/>
      <c r="H19" s="144"/>
      <c r="M19" s="159"/>
      <c r="N19" s="171"/>
      <c r="O19" s="171"/>
      <c r="P19" s="171"/>
      <c r="Q19" s="171"/>
      <c r="R19" s="171"/>
      <c r="S19" s="171"/>
      <c r="T19" s="171"/>
      <c r="U19" s="172"/>
    </row>
    <row r="20" spans="1:21" ht="12.6" thickBot="1" x14ac:dyDescent="0.3">
      <c r="A20" s="312"/>
      <c r="B20" s="313"/>
      <c r="C20" s="313"/>
      <c r="D20" s="313"/>
      <c r="E20" s="181"/>
      <c r="F20" s="154"/>
      <c r="G20" s="167"/>
      <c r="H20" s="168"/>
      <c r="M20" s="145"/>
      <c r="N20" s="146"/>
      <c r="O20" s="146"/>
      <c r="P20" s="146"/>
      <c r="Q20" s="146"/>
      <c r="R20" s="146"/>
      <c r="S20" s="146"/>
      <c r="T20" s="146"/>
      <c r="U20" s="153"/>
    </row>
    <row r="21" spans="1:21" x14ac:dyDescent="0.25">
      <c r="A21" s="314" t="s">
        <v>2</v>
      </c>
      <c r="B21" s="316" t="s">
        <v>3156</v>
      </c>
      <c r="C21" s="317"/>
      <c r="D21" s="318"/>
      <c r="E21" s="319" t="s">
        <v>3157</v>
      </c>
      <c r="F21" s="154"/>
      <c r="G21" s="167"/>
      <c r="H21" s="168"/>
      <c r="M21" s="145"/>
      <c r="N21" s="146"/>
      <c r="O21" s="146"/>
      <c r="P21" s="146"/>
      <c r="Q21" s="146"/>
      <c r="R21" s="146"/>
      <c r="S21" s="146"/>
      <c r="T21" s="146"/>
      <c r="U21" s="153"/>
    </row>
    <row r="22" spans="1:21" x14ac:dyDescent="0.25">
      <c r="A22" s="315"/>
      <c r="B22" s="182" t="s">
        <v>3158</v>
      </c>
      <c r="C22" s="182" t="s">
        <v>3159</v>
      </c>
      <c r="D22" s="182" t="s">
        <v>3160</v>
      </c>
      <c r="E22" s="320"/>
      <c r="F22" s="140"/>
      <c r="G22" s="161"/>
      <c r="H22" s="144"/>
      <c r="M22" s="159"/>
      <c r="N22" s="146"/>
      <c r="O22" s="146"/>
      <c r="P22" s="146"/>
      <c r="Q22" s="146"/>
      <c r="R22" s="146"/>
      <c r="S22" s="146"/>
      <c r="T22" s="146"/>
      <c r="U22" s="153"/>
    </row>
    <row r="23" spans="1:21" x14ac:dyDescent="0.25">
      <c r="A23" s="183" t="s">
        <v>3161</v>
      </c>
      <c r="B23" s="184">
        <v>3</v>
      </c>
      <c r="C23" s="184">
        <v>4</v>
      </c>
      <c r="D23" s="184">
        <v>5.5</v>
      </c>
      <c r="E23" s="185">
        <v>4</v>
      </c>
      <c r="F23" s="154"/>
      <c r="G23" s="155"/>
      <c r="H23" s="168"/>
      <c r="M23" s="159"/>
      <c r="N23" s="146"/>
      <c r="O23" s="146"/>
      <c r="P23" s="146"/>
      <c r="Q23" s="146"/>
      <c r="R23" s="146"/>
      <c r="S23" s="146"/>
      <c r="T23" s="146"/>
      <c r="U23" s="153"/>
    </row>
    <row r="24" spans="1:21" x14ac:dyDescent="0.25">
      <c r="A24" s="183" t="s">
        <v>3162</v>
      </c>
      <c r="B24" s="186">
        <v>0.8</v>
      </c>
      <c r="C24" s="186">
        <v>0.8</v>
      </c>
      <c r="D24" s="186">
        <v>1</v>
      </c>
      <c r="E24" s="185">
        <v>0.8</v>
      </c>
      <c r="F24" s="140"/>
      <c r="G24" s="151"/>
      <c r="H24" s="144"/>
      <c r="M24" s="145"/>
      <c r="N24" s="146"/>
      <c r="O24" s="146"/>
      <c r="P24" s="146"/>
      <c r="Q24" s="146"/>
      <c r="R24" s="146"/>
      <c r="S24" s="146"/>
      <c r="T24" s="146"/>
      <c r="U24" s="153"/>
    </row>
    <row r="25" spans="1:21" x14ac:dyDescent="0.25">
      <c r="A25" s="183" t="s">
        <v>3163</v>
      </c>
      <c r="B25" s="186">
        <v>0.97</v>
      </c>
      <c r="C25" s="186">
        <v>1.27</v>
      </c>
      <c r="D25" s="186">
        <v>1.27</v>
      </c>
      <c r="E25" s="185">
        <v>0.97</v>
      </c>
      <c r="F25" s="154"/>
      <c r="G25" s="167"/>
      <c r="H25" s="168"/>
      <c r="M25" s="145"/>
      <c r="N25" s="146"/>
      <c r="O25" s="146"/>
      <c r="P25" s="146"/>
      <c r="Q25" s="146"/>
      <c r="R25" s="146"/>
      <c r="S25" s="146"/>
      <c r="T25" s="146"/>
      <c r="U25" s="153"/>
    </row>
    <row r="26" spans="1:21" x14ac:dyDescent="0.25">
      <c r="A26" s="183" t="s">
        <v>3164</v>
      </c>
      <c r="B26" s="186">
        <v>0.59</v>
      </c>
      <c r="C26" s="186">
        <v>1.23</v>
      </c>
      <c r="D26" s="186">
        <v>1.39</v>
      </c>
      <c r="E26" s="185">
        <v>0.59</v>
      </c>
      <c r="F26" s="140"/>
      <c r="G26" s="151"/>
      <c r="H26" s="144"/>
      <c r="M26" s="145"/>
      <c r="N26" s="146"/>
      <c r="O26" s="146"/>
      <c r="P26" s="146"/>
      <c r="Q26" s="146"/>
      <c r="R26" s="146"/>
      <c r="S26" s="146"/>
      <c r="T26" s="146"/>
      <c r="U26" s="153"/>
    </row>
    <row r="27" spans="1:21" x14ac:dyDescent="0.25">
      <c r="A27" s="183" t="s">
        <v>3165</v>
      </c>
      <c r="B27" s="186">
        <v>6.16</v>
      </c>
      <c r="C27" s="186">
        <v>7.4</v>
      </c>
      <c r="D27" s="186">
        <v>8.9600000000000009</v>
      </c>
      <c r="E27" s="185">
        <v>6.16</v>
      </c>
      <c r="F27" s="154"/>
      <c r="G27" s="167"/>
      <c r="H27" s="168"/>
      <c r="M27" s="145"/>
      <c r="N27" s="146"/>
      <c r="O27" s="146"/>
      <c r="P27" s="146"/>
      <c r="Q27" s="146"/>
      <c r="R27" s="146"/>
      <c r="S27" s="146"/>
      <c r="T27" s="146"/>
      <c r="U27" s="153"/>
    </row>
    <row r="28" spans="1:21" x14ac:dyDescent="0.25">
      <c r="A28" s="187" t="s">
        <v>3166</v>
      </c>
      <c r="B28" s="188">
        <f>SUM(B29:B31)</f>
        <v>5.65</v>
      </c>
      <c r="C28" s="188">
        <f>SUM(C29:C31)</f>
        <v>6.65</v>
      </c>
      <c r="D28" s="188">
        <f>SUM(D29:D31)</f>
        <v>8.65</v>
      </c>
      <c r="E28" s="189">
        <v>6.65</v>
      </c>
      <c r="F28" s="154"/>
      <c r="G28" s="167"/>
      <c r="H28" s="168"/>
      <c r="M28" s="145"/>
      <c r="N28" s="146"/>
      <c r="O28" s="146"/>
      <c r="P28" s="146"/>
      <c r="Q28" s="146"/>
      <c r="R28" s="146"/>
      <c r="S28" s="146"/>
      <c r="T28" s="146"/>
      <c r="U28" s="153"/>
    </row>
    <row r="29" spans="1:21" x14ac:dyDescent="0.25">
      <c r="A29" s="183" t="s">
        <v>3167</v>
      </c>
      <c r="B29" s="186">
        <v>3</v>
      </c>
      <c r="C29" s="186">
        <v>3</v>
      </c>
      <c r="D29" s="186">
        <v>3</v>
      </c>
      <c r="E29" s="185">
        <v>3</v>
      </c>
      <c r="F29" s="154"/>
      <c r="G29" s="167"/>
      <c r="H29" s="158"/>
      <c r="M29" s="159"/>
      <c r="N29" s="146"/>
      <c r="O29" s="146"/>
      <c r="P29" s="146"/>
      <c r="Q29" s="146"/>
      <c r="R29" s="146"/>
      <c r="S29" s="146"/>
      <c r="T29" s="146"/>
      <c r="U29" s="153"/>
    </row>
    <row r="30" spans="1:21" x14ac:dyDescent="0.25">
      <c r="A30" s="183" t="s">
        <v>3168</v>
      </c>
      <c r="B30" s="186">
        <v>0.65</v>
      </c>
      <c r="C30" s="186">
        <v>0.65</v>
      </c>
      <c r="D30" s="186">
        <v>0.65</v>
      </c>
      <c r="E30" s="185">
        <v>0.65</v>
      </c>
      <c r="F30" s="154"/>
      <c r="G30" s="167"/>
      <c r="H30" s="158"/>
      <c r="I30" s="104">
        <v>5</v>
      </c>
      <c r="J30" s="104">
        <f>I30*G32</f>
        <v>1.0494999999999999</v>
      </c>
      <c r="K30" s="104">
        <f>I30+J30</f>
        <v>6.0495000000000001</v>
      </c>
      <c r="M30" s="145"/>
      <c r="N30" s="146"/>
      <c r="O30" s="146"/>
      <c r="P30" s="146"/>
      <c r="Q30" s="146"/>
      <c r="R30" s="146"/>
      <c r="S30" s="146"/>
      <c r="T30" s="146"/>
      <c r="U30" s="153"/>
    </row>
    <row r="31" spans="1:21" x14ac:dyDescent="0.25">
      <c r="A31" s="183" t="s">
        <v>3169</v>
      </c>
      <c r="B31" s="186">
        <v>2</v>
      </c>
      <c r="C31" s="186">
        <v>3</v>
      </c>
      <c r="D31" s="186">
        <v>5</v>
      </c>
      <c r="E31" s="185">
        <v>3</v>
      </c>
      <c r="F31" s="154"/>
      <c r="G31" s="167"/>
      <c r="H31" s="168"/>
      <c r="K31" s="104">
        <f>I30*H32</f>
        <v>6.0495000000000001</v>
      </c>
      <c r="M31" s="145"/>
      <c r="N31" s="146"/>
      <c r="O31" s="146"/>
      <c r="P31" s="146"/>
      <c r="Q31" s="146"/>
      <c r="R31" s="146"/>
      <c r="S31" s="146"/>
      <c r="T31" s="146"/>
      <c r="U31" s="153"/>
    </row>
    <row r="32" spans="1:21" x14ac:dyDescent="0.25">
      <c r="A32" s="190" t="s">
        <v>3170</v>
      </c>
      <c r="B32" s="191"/>
      <c r="C32" s="191"/>
      <c r="D32" s="191"/>
      <c r="E32" s="192">
        <f>ROUND((((((1+E23/100+E24/100+E25/100)*(1+E26/100)*(1+E27/100))/(1-E28/100))-1)*100),2)</f>
        <v>20.99</v>
      </c>
      <c r="F32" s="193">
        <f>E32/100</f>
        <v>0.20989999999999998</v>
      </c>
      <c r="G32" s="104">
        <f>E32/100</f>
        <v>0.20989999999999998</v>
      </c>
      <c r="H32" s="194">
        <f>G32+1</f>
        <v>1.2099</v>
      </c>
      <c r="M32" s="145"/>
      <c r="N32" s="146"/>
      <c r="O32" s="146"/>
      <c r="P32" s="146"/>
      <c r="Q32" s="146"/>
      <c r="R32" s="146"/>
      <c r="S32" s="146"/>
      <c r="T32" s="146"/>
      <c r="U32" s="153"/>
    </row>
    <row r="33" spans="1:21" x14ac:dyDescent="0.25">
      <c r="A33" s="16"/>
      <c r="B33" s="195"/>
      <c r="C33" s="195"/>
      <c r="D33" s="195"/>
      <c r="E33" s="126"/>
      <c r="M33" s="159"/>
      <c r="N33" s="171"/>
      <c r="O33" s="171"/>
      <c r="P33" s="171"/>
      <c r="Q33" s="171"/>
      <c r="R33" s="171"/>
      <c r="S33" s="171"/>
      <c r="T33" s="171"/>
      <c r="U33" s="196"/>
    </row>
    <row r="34" spans="1:21" x14ac:dyDescent="0.25">
      <c r="A34" s="16" t="s">
        <v>3171</v>
      </c>
      <c r="B34" s="195"/>
      <c r="C34" s="195"/>
      <c r="D34" s="195"/>
      <c r="E34" s="126"/>
      <c r="F34" s="197"/>
      <c r="G34" s="197"/>
      <c r="H34" s="197"/>
      <c r="M34" s="145"/>
      <c r="N34" s="146"/>
      <c r="O34" s="146"/>
      <c r="P34" s="146"/>
      <c r="Q34" s="146"/>
      <c r="R34" s="146"/>
      <c r="S34" s="146"/>
      <c r="T34" s="146"/>
      <c r="U34" s="153"/>
    </row>
    <row r="35" spans="1:21" x14ac:dyDescent="0.25">
      <c r="A35" s="16"/>
      <c r="B35" s="195"/>
      <c r="C35" s="195"/>
      <c r="D35" s="195"/>
      <c r="E35" s="126"/>
      <c r="F35" s="197"/>
      <c r="G35" s="198">
        <f>E23+E24+E25+E26+E27+E28</f>
        <v>19.170000000000002</v>
      </c>
      <c r="H35" s="199"/>
      <c r="M35" s="159"/>
      <c r="N35" s="146"/>
      <c r="O35" s="146"/>
      <c r="P35" s="146"/>
      <c r="Q35" s="146"/>
      <c r="R35" s="146"/>
      <c r="S35" s="146"/>
      <c r="T35" s="146"/>
      <c r="U35" s="153"/>
    </row>
    <row r="36" spans="1:21" x14ac:dyDescent="0.25">
      <c r="A36" s="324" t="s">
        <v>3172</v>
      </c>
      <c r="B36" s="325"/>
      <c r="C36" s="325"/>
      <c r="D36" s="325"/>
      <c r="E36" s="109"/>
      <c r="F36" s="197"/>
      <c r="G36" s="200"/>
      <c r="H36" s="201"/>
      <c r="M36" s="145"/>
      <c r="N36" s="146"/>
      <c r="O36" s="146"/>
      <c r="P36" s="146"/>
      <c r="Q36" s="146"/>
      <c r="R36" s="146"/>
      <c r="S36" s="146"/>
      <c r="T36" s="146"/>
      <c r="U36" s="153"/>
    </row>
    <row r="37" spans="1:21" x14ac:dyDescent="0.25">
      <c r="A37" s="16"/>
      <c r="B37" s="195"/>
      <c r="C37" s="195"/>
      <c r="D37" s="195"/>
      <c r="E37" s="126"/>
      <c r="F37" s="197"/>
      <c r="G37" s="200"/>
      <c r="H37" s="199"/>
      <c r="M37" s="145"/>
      <c r="N37" s="146"/>
      <c r="O37" s="146"/>
      <c r="P37" s="146"/>
      <c r="Q37" s="146"/>
      <c r="R37" s="146"/>
      <c r="S37" s="146"/>
      <c r="T37" s="146"/>
      <c r="U37" s="153"/>
    </row>
    <row r="38" spans="1:21" x14ac:dyDescent="0.25">
      <c r="A38" s="16"/>
      <c r="B38" s="195"/>
      <c r="C38" s="195"/>
      <c r="D38" s="195"/>
      <c r="E38" s="126"/>
      <c r="F38" s="197"/>
      <c r="G38" s="202"/>
      <c r="H38" s="199"/>
      <c r="M38" s="145"/>
      <c r="N38" s="146"/>
      <c r="O38" s="146"/>
      <c r="P38" s="146"/>
      <c r="Q38" s="146"/>
      <c r="R38" s="146"/>
      <c r="S38" s="146"/>
      <c r="T38" s="146"/>
      <c r="U38" s="153"/>
    </row>
    <row r="39" spans="1:21" x14ac:dyDescent="0.25">
      <c r="A39" s="16"/>
      <c r="B39" s="195"/>
      <c r="C39" s="195"/>
      <c r="D39" s="195"/>
      <c r="E39" s="126"/>
      <c r="F39" s="197"/>
      <c r="G39" s="202"/>
      <c r="H39" s="199"/>
      <c r="M39" s="159"/>
      <c r="N39" s="146"/>
      <c r="O39" s="146"/>
      <c r="P39" s="146"/>
      <c r="Q39" s="146"/>
      <c r="R39" s="146"/>
      <c r="S39" s="146"/>
      <c r="T39" s="146"/>
      <c r="U39" s="153"/>
    </row>
    <row r="40" spans="1:21" x14ac:dyDescent="0.25">
      <c r="A40" s="16"/>
      <c r="B40" s="195"/>
      <c r="C40" s="195"/>
      <c r="D40" s="195"/>
      <c r="E40" s="126"/>
      <c r="F40" s="197"/>
      <c r="G40" s="202"/>
      <c r="H40" s="203"/>
      <c r="M40" s="145"/>
      <c r="N40" s="146"/>
      <c r="O40" s="146"/>
      <c r="P40" s="146"/>
      <c r="Q40" s="146"/>
      <c r="R40" s="146"/>
      <c r="S40" s="146"/>
      <c r="T40" s="146"/>
      <c r="U40" s="153"/>
    </row>
    <row r="41" spans="1:21" x14ac:dyDescent="0.25">
      <c r="A41" s="204" t="s">
        <v>3173</v>
      </c>
      <c r="B41" s="195"/>
      <c r="C41" s="195"/>
      <c r="D41" s="195"/>
      <c r="E41" s="126"/>
      <c r="F41" s="197"/>
      <c r="G41" s="202"/>
      <c r="H41" s="203"/>
      <c r="M41" s="159"/>
      <c r="N41" s="146"/>
      <c r="O41" s="146"/>
      <c r="P41" s="146"/>
      <c r="Q41" s="146"/>
      <c r="R41" s="146"/>
      <c r="S41" s="146"/>
      <c r="T41" s="146"/>
      <c r="U41" s="153"/>
    </row>
    <row r="42" spans="1:21" x14ac:dyDescent="0.25">
      <c r="A42" s="326" t="s">
        <v>3174</v>
      </c>
      <c r="B42" s="327"/>
      <c r="C42" s="327"/>
      <c r="D42" s="327"/>
      <c r="E42" s="126"/>
      <c r="F42" s="197"/>
      <c r="G42" s="202"/>
      <c r="H42" s="203"/>
      <c r="M42" s="159"/>
      <c r="N42" s="146"/>
      <c r="O42" s="146"/>
      <c r="P42" s="146"/>
      <c r="Q42" s="146"/>
      <c r="R42" s="146"/>
      <c r="S42" s="146"/>
      <c r="T42" s="146"/>
      <c r="U42" s="153"/>
    </row>
    <row r="43" spans="1:21" x14ac:dyDescent="0.25">
      <c r="A43" s="326" t="s">
        <v>3175</v>
      </c>
      <c r="B43" s="327"/>
      <c r="C43" s="327"/>
      <c r="D43" s="327"/>
      <c r="E43" s="126"/>
      <c r="F43" s="197"/>
      <c r="G43" s="200"/>
      <c r="H43" s="203"/>
      <c r="M43" s="145"/>
      <c r="N43" s="146"/>
      <c r="O43" s="146"/>
      <c r="P43" s="146"/>
      <c r="Q43" s="146"/>
      <c r="R43" s="146"/>
      <c r="S43" s="146"/>
      <c r="T43" s="146"/>
      <c r="U43" s="153"/>
    </row>
    <row r="44" spans="1:21" x14ac:dyDescent="0.25">
      <c r="A44" s="326" t="s">
        <v>3176</v>
      </c>
      <c r="B44" s="327"/>
      <c r="C44" s="327"/>
      <c r="D44" s="327"/>
      <c r="E44" s="126"/>
      <c r="F44" s="197"/>
      <c r="G44" s="200"/>
      <c r="H44" s="199"/>
      <c r="M44" s="159"/>
      <c r="N44" s="146"/>
      <c r="O44" s="146"/>
      <c r="P44" s="146"/>
      <c r="Q44" s="146"/>
      <c r="R44" s="146"/>
      <c r="S44" s="146"/>
      <c r="T44" s="146"/>
      <c r="U44" s="153"/>
    </row>
    <row r="45" spans="1:21" x14ac:dyDescent="0.25">
      <c r="A45" s="326" t="s">
        <v>3177</v>
      </c>
      <c r="B45" s="327"/>
      <c r="C45" s="327"/>
      <c r="D45" s="327"/>
      <c r="E45" s="126"/>
      <c r="F45" s="197"/>
      <c r="G45" s="202"/>
      <c r="H45" s="203"/>
      <c r="M45" s="145"/>
      <c r="N45" s="146"/>
      <c r="O45" s="146"/>
      <c r="P45" s="146"/>
      <c r="Q45" s="146"/>
      <c r="R45" s="146"/>
      <c r="S45" s="146"/>
      <c r="T45" s="146"/>
      <c r="U45" s="153"/>
    </row>
    <row r="46" spans="1:21" x14ac:dyDescent="0.25">
      <c r="A46" s="326" t="s">
        <v>3178</v>
      </c>
      <c r="B46" s="327"/>
      <c r="C46" s="327"/>
      <c r="D46" s="327"/>
      <c r="E46" s="126"/>
      <c r="F46" s="197"/>
      <c r="G46" s="202"/>
      <c r="H46" s="199"/>
      <c r="M46" s="145"/>
      <c r="N46" s="146"/>
      <c r="O46" s="146"/>
      <c r="P46" s="146"/>
      <c r="Q46" s="146"/>
      <c r="R46" s="146"/>
      <c r="S46" s="146"/>
      <c r="T46" s="146"/>
      <c r="U46" s="153"/>
    </row>
    <row r="47" spans="1:21" x14ac:dyDescent="0.25">
      <c r="A47" s="205"/>
      <c r="B47" s="206"/>
      <c r="C47" s="206"/>
      <c r="D47" s="206"/>
      <c r="E47" s="126"/>
      <c r="F47" s="197"/>
      <c r="G47" s="200"/>
      <c r="H47" s="199"/>
      <c r="M47" s="145"/>
      <c r="N47" s="146"/>
      <c r="O47" s="146"/>
      <c r="P47" s="146"/>
      <c r="Q47" s="146"/>
      <c r="R47" s="146"/>
      <c r="S47" s="146"/>
      <c r="T47" s="146"/>
      <c r="U47" s="153"/>
    </row>
    <row r="48" spans="1:21" x14ac:dyDescent="0.25">
      <c r="A48" s="207" t="s">
        <v>3179</v>
      </c>
      <c r="B48" s="208"/>
      <c r="C48" s="208"/>
      <c r="D48" s="208"/>
      <c r="E48" s="209"/>
      <c r="F48" s="197"/>
      <c r="G48" s="200"/>
      <c r="H48" s="203"/>
      <c r="M48" s="159"/>
      <c r="N48" s="146"/>
      <c r="O48" s="146"/>
      <c r="P48" s="146"/>
      <c r="Q48" s="146"/>
      <c r="R48" s="146"/>
      <c r="S48" s="146"/>
      <c r="T48" s="146"/>
      <c r="U48" s="153"/>
    </row>
    <row r="49" spans="1:21" x14ac:dyDescent="0.25">
      <c r="A49" s="207" t="s">
        <v>3180</v>
      </c>
      <c r="B49" s="210"/>
      <c r="C49" s="210"/>
      <c r="D49" s="210"/>
      <c r="E49" s="211"/>
      <c r="F49" s="197"/>
      <c r="G49" s="200"/>
      <c r="H49" s="203"/>
      <c r="M49" s="145"/>
      <c r="N49" s="146"/>
      <c r="O49" s="146"/>
      <c r="P49" s="146"/>
      <c r="Q49" s="146"/>
      <c r="R49" s="146"/>
      <c r="S49" s="146"/>
      <c r="T49" s="146"/>
      <c r="U49" s="153"/>
    </row>
    <row r="50" spans="1:21" x14ac:dyDescent="0.25">
      <c r="A50" s="207" t="s">
        <v>3181</v>
      </c>
      <c r="B50" s="210"/>
      <c r="C50" s="210"/>
      <c r="D50" s="210"/>
      <c r="E50" s="211"/>
      <c r="F50" s="197"/>
      <c r="G50" s="202"/>
      <c r="H50" s="203"/>
    </row>
    <row r="51" spans="1:21" x14ac:dyDescent="0.25">
      <c r="A51" s="321" t="s">
        <v>3182</v>
      </c>
      <c r="B51" s="322"/>
      <c r="C51" s="322"/>
      <c r="D51" s="322"/>
      <c r="E51" s="323"/>
      <c r="F51" s="197"/>
      <c r="G51" s="202"/>
      <c r="H51" s="203"/>
    </row>
    <row r="52" spans="1:21" ht="12.6" thickBot="1" x14ac:dyDescent="0.3">
      <c r="A52" s="213"/>
      <c r="B52" s="214"/>
      <c r="C52" s="214"/>
      <c r="D52" s="214"/>
      <c r="E52" s="181"/>
      <c r="F52" s="197"/>
      <c r="G52" s="202"/>
      <c r="H52" s="203"/>
    </row>
    <row r="53" spans="1:21" x14ac:dyDescent="0.25">
      <c r="F53" s="197"/>
      <c r="G53" s="200"/>
      <c r="H53" s="203"/>
    </row>
    <row r="54" spans="1:21" x14ac:dyDescent="0.25">
      <c r="F54" s="197"/>
      <c r="G54" s="200"/>
      <c r="H54" s="203"/>
    </row>
    <row r="55" spans="1:21" x14ac:dyDescent="0.25">
      <c r="F55" s="197"/>
      <c r="G55" s="202"/>
      <c r="H55" s="203"/>
    </row>
    <row r="56" spans="1:21" x14ac:dyDescent="0.25">
      <c r="F56" s="197"/>
      <c r="G56" s="200"/>
      <c r="H56" s="203"/>
    </row>
    <row r="57" spans="1:21" x14ac:dyDescent="0.25">
      <c r="F57" s="197"/>
      <c r="G57" s="202"/>
      <c r="H57" s="203"/>
    </row>
    <row r="58" spans="1:21" x14ac:dyDescent="0.25">
      <c r="F58" s="197"/>
      <c r="G58" s="202"/>
      <c r="H58" s="203"/>
    </row>
    <row r="59" spans="1:21" x14ac:dyDescent="0.25">
      <c r="F59" s="197"/>
      <c r="G59" s="202"/>
      <c r="H59" s="201"/>
    </row>
    <row r="60" spans="1:21" x14ac:dyDescent="0.25">
      <c r="F60" s="197"/>
      <c r="G60" s="202"/>
      <c r="H60" s="203"/>
    </row>
    <row r="61" spans="1:21" x14ac:dyDescent="0.25">
      <c r="F61" s="197"/>
      <c r="G61" s="202"/>
      <c r="H61" s="203"/>
    </row>
    <row r="62" spans="1:21" x14ac:dyDescent="0.25">
      <c r="F62" s="197"/>
      <c r="G62" s="202"/>
      <c r="H62" s="203"/>
    </row>
    <row r="63" spans="1:21" x14ac:dyDescent="0.25">
      <c r="F63" s="197"/>
      <c r="G63" s="202"/>
      <c r="H63" s="215"/>
    </row>
  </sheetData>
  <sheetProtection formatCells="0" formatColumns="0" formatRows="0" insertColumns="0" insertRows="0" insertHyperlinks="0" deleteColumns="0" deleteRows="0" sort="0" autoFilter="0" pivotTables="0"/>
  <protectedRanges>
    <protectedRange sqref="E29:E31 S13:T13 E23" name="Intervalo1_1"/>
    <protectedRange sqref="E24:E27 Q13:R13" name="Intervalo1_1_1"/>
    <protectedRange sqref="N13" name="Intervalo1_1_2"/>
    <protectedRange sqref="O13" name="Intervalo1_1_3"/>
    <protectedRange sqref="P13" name="Intervalo1_1_4"/>
    <protectedRange sqref="N15" name="Intervalo1_1_5"/>
    <protectedRange sqref="O15" name="Intervalo1_1_6"/>
    <protectedRange sqref="P15" name="Intervalo1_1_7"/>
    <protectedRange sqref="Q15" name="Intervalo1_1_8"/>
    <protectedRange sqref="R15" name="Intervalo1_1_9"/>
    <protectedRange sqref="S15" name="Intervalo1_1_10"/>
    <protectedRange sqref="T15" name="Intervalo1_1_11"/>
    <protectedRange sqref="U15:U16 U19" name="Intervalo1_1_12"/>
    <protectedRange sqref="N16" name="Intervalo1_1_13"/>
    <protectedRange sqref="O16" name="Intervalo1_1_14"/>
    <protectedRange sqref="P16" name="Intervalo1_1_15"/>
    <protectedRange sqref="Q16" name="Intervalo1_1_16"/>
    <protectedRange sqref="R16" name="Intervalo1_1_17"/>
    <protectedRange sqref="S16" name="Intervalo1_1_18"/>
    <protectedRange sqref="T16" name="Intervalo1_1_19"/>
    <protectedRange sqref="N19" name="Intervalo1_1_20"/>
    <protectedRange sqref="O19" name="Intervalo1_1_21"/>
    <protectedRange sqref="P19" name="Intervalo1_1_22"/>
    <protectedRange sqref="Q19" name="Intervalo1_1_23"/>
    <protectedRange sqref="R19" name="Intervalo1_1_24"/>
    <protectedRange sqref="S19" name="Intervalo1_1_25"/>
    <protectedRange sqref="T19" name="Intervalo1_1_26"/>
    <protectedRange sqref="N33" name="Intervalo1_1_27"/>
    <protectedRange sqref="O33" name="Intervalo1_1_28"/>
    <protectedRange sqref="P33" name="Intervalo1_1_29"/>
    <protectedRange sqref="Q33" name="Intervalo1_1_30"/>
    <protectedRange sqref="R33" name="Intervalo1_1_31"/>
    <protectedRange sqref="S33" name="Intervalo1_1_32"/>
    <protectedRange sqref="T33" name="Intervalo1_1_33"/>
  </protectedRanges>
  <mergeCells count="20">
    <mergeCell ref="A51:E51"/>
    <mergeCell ref="A36:D36"/>
    <mergeCell ref="A42:D42"/>
    <mergeCell ref="A43:D43"/>
    <mergeCell ref="A44:D44"/>
    <mergeCell ref="A45:D45"/>
    <mergeCell ref="A46:D46"/>
    <mergeCell ref="A9:E9"/>
    <mergeCell ref="A10:E10"/>
    <mergeCell ref="A17:D17"/>
    <mergeCell ref="A20:D20"/>
    <mergeCell ref="A21:A22"/>
    <mergeCell ref="B21:D21"/>
    <mergeCell ref="E21:E22"/>
    <mergeCell ref="A8:E8"/>
    <mergeCell ref="A1:E1"/>
    <mergeCell ref="A2:E2"/>
    <mergeCell ref="A3:E3"/>
    <mergeCell ref="A5:E5"/>
    <mergeCell ref="A7:E7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5" fitToHeight="0" orientation="portrait" r:id="rId1"/>
  <headerFooter>
    <oddFooter>&amp;L&amp;"Calibri,Regular"&amp;8Rua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7169" r:id="rId4">
          <objectPr defaultSize="0" autoPict="0" r:id="rId5">
            <anchor moveWithCells="1" sizeWithCells="1">
              <from>
                <xdr:col>4</xdr:col>
                <xdr:colOff>563880</xdr:colOff>
                <xdr:row>0</xdr:row>
                <xdr:rowOff>121920</xdr:rowOff>
              </from>
              <to>
                <xdr:col>4</xdr:col>
                <xdr:colOff>1082040</xdr:colOff>
                <xdr:row>5</xdr:row>
                <xdr:rowOff>91440</xdr:rowOff>
              </to>
            </anchor>
          </objectPr>
        </oleObject>
      </mc:Choice>
      <mc:Fallback>
        <oleObject progId="CorelDraw.Graphic.17" shapeId="716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7"/>
  <sheetViews>
    <sheetView showGridLines="0" view="pageBreakPreview" zoomScaleNormal="100" zoomScaleSheetLayoutView="100" workbookViewId="0">
      <selection activeCell="L5" sqref="L5:M5"/>
    </sheetView>
  </sheetViews>
  <sheetFormatPr defaultRowHeight="12" x14ac:dyDescent="0.25"/>
  <cols>
    <col min="1" max="1" width="8.88671875" style="50"/>
    <col min="2" max="2" width="10.109375" style="50" customWidth="1"/>
    <col min="3" max="4" width="11.33203125" style="50" customWidth="1"/>
    <col min="5" max="5" width="52.109375" style="50" customWidth="1"/>
    <col min="6" max="6" width="32.44140625" style="50" customWidth="1"/>
    <col min="7" max="7" width="10.33203125" style="50" customWidth="1"/>
    <col min="8" max="10" width="13.44140625" style="50" customWidth="1"/>
    <col min="11" max="16384" width="8.88671875" style="50"/>
  </cols>
  <sheetData>
    <row r="1" spans="1:14" s="69" customFormat="1" ht="12.75" customHeight="1" x14ac:dyDescent="0.3">
      <c r="B1" s="250"/>
      <c r="C1" s="85"/>
      <c r="D1" s="283" t="s">
        <v>3184</v>
      </c>
      <c r="E1" s="283"/>
      <c r="F1" s="75" t="s">
        <v>3035</v>
      </c>
      <c r="G1" s="75" t="s">
        <v>3036</v>
      </c>
      <c r="H1" s="75" t="s">
        <v>3037</v>
      </c>
      <c r="I1" s="251"/>
      <c r="J1" s="76"/>
      <c r="K1" s="252"/>
      <c r="L1" s="253"/>
      <c r="M1" s="254"/>
      <c r="N1" s="255"/>
    </row>
    <row r="2" spans="1:14" s="256" customFormat="1" ht="79.95" customHeight="1" thickBot="1" x14ac:dyDescent="0.35">
      <c r="B2" s="257"/>
      <c r="C2" s="79"/>
      <c r="D2" s="284" t="s">
        <v>3040</v>
      </c>
      <c r="E2" s="284"/>
      <c r="F2" s="82" t="s">
        <v>3041</v>
      </c>
      <c r="G2" s="81">
        <f>BDI!F32</f>
        <v>0.20989999999999998</v>
      </c>
      <c r="H2" s="82" t="s">
        <v>3185</v>
      </c>
      <c r="I2" s="82"/>
      <c r="J2" s="83"/>
      <c r="K2" s="252"/>
      <c r="L2" s="258"/>
      <c r="M2" s="254"/>
      <c r="N2" s="255"/>
    </row>
    <row r="3" spans="1:14" s="69" customFormat="1" x14ac:dyDescent="0.3">
      <c r="B3" s="329" t="s">
        <v>3184</v>
      </c>
      <c r="C3" s="330"/>
      <c r="D3" s="330"/>
      <c r="E3" s="330"/>
      <c r="F3" s="330"/>
      <c r="G3" s="330"/>
      <c r="H3" s="330"/>
      <c r="I3" s="330"/>
      <c r="J3" s="331"/>
      <c r="L3" s="259"/>
      <c r="M3" s="259"/>
      <c r="N3" s="260"/>
    </row>
    <row r="4" spans="1:14" s="69" customFormat="1" ht="12.6" thickBot="1" x14ac:dyDescent="0.35">
      <c r="B4" s="332" t="s">
        <v>3186</v>
      </c>
      <c r="C4" s="333"/>
      <c r="D4" s="333"/>
      <c r="E4" s="333"/>
      <c r="F4" s="333"/>
      <c r="G4" s="333"/>
      <c r="H4" s="333"/>
      <c r="I4" s="333"/>
      <c r="J4" s="334"/>
      <c r="L4" s="261"/>
      <c r="M4" s="261"/>
    </row>
    <row r="5" spans="1:14" s="262" customFormat="1" ht="12" customHeight="1" x14ac:dyDescent="0.3">
      <c r="L5" s="328"/>
      <c r="M5" s="328"/>
    </row>
    <row r="6" spans="1:14" x14ac:dyDescent="0.25">
      <c r="A6" s="52" t="s">
        <v>1924</v>
      </c>
      <c r="B6" s="216" t="s">
        <v>68</v>
      </c>
      <c r="C6" s="216" t="s">
        <v>36</v>
      </c>
      <c r="D6" s="216" t="s">
        <v>37</v>
      </c>
      <c r="E6" s="216" t="s">
        <v>38</v>
      </c>
      <c r="F6" s="216" t="s">
        <v>1188</v>
      </c>
      <c r="G6" s="217" t="s">
        <v>39</v>
      </c>
      <c r="H6" s="216" t="s">
        <v>1189</v>
      </c>
      <c r="I6" s="216" t="s">
        <v>40</v>
      </c>
      <c r="J6" s="218" t="s">
        <v>41</v>
      </c>
      <c r="L6" s="243"/>
      <c r="M6" s="243"/>
    </row>
    <row r="7" spans="1:14" ht="24" x14ac:dyDescent="0.25">
      <c r="A7" s="52" t="s">
        <v>1925</v>
      </c>
      <c r="B7" s="219" t="s">
        <v>1190</v>
      </c>
      <c r="C7" s="219" t="s">
        <v>69</v>
      </c>
      <c r="D7" s="219" t="s">
        <v>70</v>
      </c>
      <c r="E7" s="220" t="s">
        <v>3183</v>
      </c>
      <c r="F7" s="219" t="s">
        <v>1191</v>
      </c>
      <c r="G7" s="221" t="s">
        <v>11</v>
      </c>
      <c r="H7" s="226" t="s">
        <v>1192</v>
      </c>
      <c r="I7" s="236">
        <v>109.89</v>
      </c>
      <c r="J7" s="236">
        <v>109.89</v>
      </c>
      <c r="L7" s="236">
        <v>133.16</v>
      </c>
      <c r="M7" s="236">
        <v>133.16</v>
      </c>
    </row>
    <row r="8" spans="1:14" x14ac:dyDescent="0.25">
      <c r="A8" s="52" t="s">
        <v>1926</v>
      </c>
      <c r="B8" s="222" t="s">
        <v>1193</v>
      </c>
      <c r="C8" s="222">
        <v>10</v>
      </c>
      <c r="D8" s="223" t="s">
        <v>1490</v>
      </c>
      <c r="E8" s="231" t="s">
        <v>1194</v>
      </c>
      <c r="F8" s="222" t="s">
        <v>1195</v>
      </c>
      <c r="G8" s="224" t="s">
        <v>1196</v>
      </c>
      <c r="H8" s="225" t="s">
        <v>1197</v>
      </c>
      <c r="I8" s="235">
        <v>18.399999999999999</v>
      </c>
      <c r="J8" s="237">
        <v>2.31</v>
      </c>
      <c r="L8" s="235">
        <v>22.3</v>
      </c>
      <c r="M8" s="237">
        <v>2.8</v>
      </c>
    </row>
    <row r="9" spans="1:14" x14ac:dyDescent="0.25">
      <c r="A9" s="52" t="s">
        <v>1927</v>
      </c>
      <c r="B9" s="222" t="s">
        <v>1193</v>
      </c>
      <c r="C9" s="222">
        <v>8</v>
      </c>
      <c r="D9" s="223" t="s">
        <v>1490</v>
      </c>
      <c r="E9" s="231" t="s">
        <v>1198</v>
      </c>
      <c r="F9" s="222" t="s">
        <v>1195</v>
      </c>
      <c r="G9" s="224" t="s">
        <v>1196</v>
      </c>
      <c r="H9" s="225" t="s">
        <v>1199</v>
      </c>
      <c r="I9" s="235">
        <v>12.42</v>
      </c>
      <c r="J9" s="237">
        <v>4.93</v>
      </c>
      <c r="L9" s="235">
        <v>15.06</v>
      </c>
      <c r="M9" s="237">
        <v>5.98</v>
      </c>
    </row>
    <row r="10" spans="1:14" x14ac:dyDescent="0.25">
      <c r="A10" s="52" t="s">
        <v>1928</v>
      </c>
      <c r="B10" s="222" t="s">
        <v>1193</v>
      </c>
      <c r="C10" s="222">
        <v>6</v>
      </c>
      <c r="D10" s="223" t="s">
        <v>1490</v>
      </c>
      <c r="E10" s="231" t="s">
        <v>1200</v>
      </c>
      <c r="F10" s="222" t="s">
        <v>1195</v>
      </c>
      <c r="G10" s="224" t="s">
        <v>1196</v>
      </c>
      <c r="H10" s="225" t="s">
        <v>1201</v>
      </c>
      <c r="I10" s="235">
        <v>18.399999999999999</v>
      </c>
      <c r="J10" s="237">
        <v>4.8899999999999997</v>
      </c>
      <c r="L10" s="235">
        <v>22.3</v>
      </c>
      <c r="M10" s="237">
        <v>5.93</v>
      </c>
    </row>
    <row r="11" spans="1:14" x14ac:dyDescent="0.25">
      <c r="A11" s="52" t="s">
        <v>1929</v>
      </c>
      <c r="B11" s="222" t="s">
        <v>1193</v>
      </c>
      <c r="C11" s="222">
        <v>4</v>
      </c>
      <c r="D11" s="223" t="s">
        <v>1490</v>
      </c>
      <c r="E11" s="231" t="s">
        <v>1202</v>
      </c>
      <c r="F11" s="222" t="s">
        <v>1195</v>
      </c>
      <c r="G11" s="224" t="s">
        <v>1196</v>
      </c>
      <c r="H11" s="225" t="s">
        <v>1203</v>
      </c>
      <c r="I11" s="235">
        <v>18.399999999999999</v>
      </c>
      <c r="J11" s="237">
        <v>10.53</v>
      </c>
      <c r="L11" s="235">
        <v>22.3</v>
      </c>
      <c r="M11" s="237">
        <v>12.76</v>
      </c>
    </row>
    <row r="12" spans="1:14" x14ac:dyDescent="0.25">
      <c r="A12" s="52" t="s">
        <v>1930</v>
      </c>
      <c r="B12" s="222" t="s">
        <v>1193</v>
      </c>
      <c r="C12" s="222">
        <v>32</v>
      </c>
      <c r="D12" s="223" t="s">
        <v>1490</v>
      </c>
      <c r="E12" s="231" t="s">
        <v>1204</v>
      </c>
      <c r="F12" s="222" t="s">
        <v>1195</v>
      </c>
      <c r="G12" s="224" t="s">
        <v>1196</v>
      </c>
      <c r="H12" s="225" t="s">
        <v>1205</v>
      </c>
      <c r="I12" s="235">
        <v>13.2</v>
      </c>
      <c r="J12" s="237">
        <v>1.18</v>
      </c>
      <c r="L12" s="235">
        <v>16</v>
      </c>
      <c r="M12" s="237">
        <v>1.43</v>
      </c>
    </row>
    <row r="13" spans="1:14" x14ac:dyDescent="0.25">
      <c r="A13" s="52" t="s">
        <v>1931</v>
      </c>
      <c r="B13" s="222" t="s">
        <v>1193</v>
      </c>
      <c r="C13" s="222">
        <v>5</v>
      </c>
      <c r="D13" s="223" t="s">
        <v>1490</v>
      </c>
      <c r="E13" s="231" t="s">
        <v>1206</v>
      </c>
      <c r="F13" s="222" t="s">
        <v>1195</v>
      </c>
      <c r="G13" s="224" t="s">
        <v>1196</v>
      </c>
      <c r="H13" s="225" t="s">
        <v>1207</v>
      </c>
      <c r="I13" s="235">
        <v>11</v>
      </c>
      <c r="J13" s="237">
        <v>14.4</v>
      </c>
      <c r="L13" s="235">
        <v>13.34</v>
      </c>
      <c r="M13" s="237">
        <v>17.46</v>
      </c>
    </row>
    <row r="14" spans="1:14" x14ac:dyDescent="0.25">
      <c r="A14" s="52" t="s">
        <v>1932</v>
      </c>
      <c r="B14" s="222" t="s">
        <v>1193</v>
      </c>
      <c r="C14" s="222">
        <v>104</v>
      </c>
      <c r="D14" s="223" t="s">
        <v>1490</v>
      </c>
      <c r="E14" s="231" t="s">
        <v>1208</v>
      </c>
      <c r="F14" s="222" t="s">
        <v>1209</v>
      </c>
      <c r="G14" s="224" t="s">
        <v>7</v>
      </c>
      <c r="H14" s="225" t="s">
        <v>1210</v>
      </c>
      <c r="I14" s="235">
        <v>148.57</v>
      </c>
      <c r="J14" s="237">
        <v>8.26</v>
      </c>
      <c r="L14" s="235">
        <v>180.03</v>
      </c>
      <c r="M14" s="237">
        <v>10.02</v>
      </c>
    </row>
    <row r="15" spans="1:14" x14ac:dyDescent="0.25">
      <c r="A15" s="52" t="s">
        <v>1933</v>
      </c>
      <c r="B15" s="222" t="s">
        <v>1193</v>
      </c>
      <c r="C15" s="222">
        <v>2497</v>
      </c>
      <c r="D15" s="223" t="s">
        <v>1490</v>
      </c>
      <c r="E15" s="231" t="s">
        <v>1211</v>
      </c>
      <c r="F15" s="222" t="s">
        <v>1209</v>
      </c>
      <c r="G15" s="224" t="s">
        <v>7</v>
      </c>
      <c r="H15" s="225" t="s">
        <v>1212</v>
      </c>
      <c r="I15" s="235">
        <v>117.53</v>
      </c>
      <c r="J15" s="237">
        <v>2.39</v>
      </c>
      <c r="L15" s="235">
        <v>142.41999999999999</v>
      </c>
      <c r="M15" s="237">
        <v>2.9</v>
      </c>
    </row>
    <row r="16" spans="1:14" x14ac:dyDescent="0.25">
      <c r="A16" s="52" t="s">
        <v>1934</v>
      </c>
      <c r="B16" s="222" t="s">
        <v>1193</v>
      </c>
      <c r="C16" s="222">
        <v>2386</v>
      </c>
      <c r="D16" s="223" t="s">
        <v>1490</v>
      </c>
      <c r="E16" s="231" t="s">
        <v>1213</v>
      </c>
      <c r="F16" s="222" t="s">
        <v>1209</v>
      </c>
      <c r="G16" s="224" t="s">
        <v>7</v>
      </c>
      <c r="H16" s="225" t="s">
        <v>1212</v>
      </c>
      <c r="I16" s="235">
        <v>121.63</v>
      </c>
      <c r="J16" s="237">
        <v>2.4700000000000002</v>
      </c>
      <c r="L16" s="235">
        <v>147.38</v>
      </c>
      <c r="M16" s="237">
        <v>3</v>
      </c>
    </row>
    <row r="17" spans="1:13" x14ac:dyDescent="0.25">
      <c r="A17" s="52" t="s">
        <v>1935</v>
      </c>
      <c r="B17" s="222" t="s">
        <v>1193</v>
      </c>
      <c r="C17" s="222">
        <v>102</v>
      </c>
      <c r="D17" s="223" t="s">
        <v>1490</v>
      </c>
      <c r="E17" s="231" t="s">
        <v>1214</v>
      </c>
      <c r="F17" s="222" t="s">
        <v>1209</v>
      </c>
      <c r="G17" s="224" t="s">
        <v>345</v>
      </c>
      <c r="H17" s="225" t="s">
        <v>1215</v>
      </c>
      <c r="I17" s="235">
        <v>20.22</v>
      </c>
      <c r="J17" s="237">
        <v>1.39</v>
      </c>
      <c r="L17" s="235">
        <v>24.51</v>
      </c>
      <c r="M17" s="237">
        <v>1.69</v>
      </c>
    </row>
    <row r="18" spans="1:13" x14ac:dyDescent="0.25">
      <c r="A18" s="52" t="s">
        <v>1936</v>
      </c>
      <c r="B18" s="222" t="s">
        <v>1193</v>
      </c>
      <c r="C18" s="222">
        <v>2426</v>
      </c>
      <c r="D18" s="223" t="s">
        <v>1490</v>
      </c>
      <c r="E18" s="231" t="s">
        <v>1216</v>
      </c>
      <c r="F18" s="222" t="s">
        <v>1209</v>
      </c>
      <c r="G18" s="224" t="s">
        <v>345</v>
      </c>
      <c r="H18" s="225" t="s">
        <v>1217</v>
      </c>
      <c r="I18" s="235">
        <v>17.57</v>
      </c>
      <c r="J18" s="237">
        <v>0.1</v>
      </c>
      <c r="L18" s="235">
        <v>21.29</v>
      </c>
      <c r="M18" s="237">
        <v>0.13</v>
      </c>
    </row>
    <row r="19" spans="1:13" x14ac:dyDescent="0.25">
      <c r="A19" s="52" t="s">
        <v>1937</v>
      </c>
      <c r="B19" s="222" t="s">
        <v>1193</v>
      </c>
      <c r="C19" s="222">
        <v>2448</v>
      </c>
      <c r="D19" s="223" t="s">
        <v>1490</v>
      </c>
      <c r="E19" s="231" t="s">
        <v>1218</v>
      </c>
      <c r="F19" s="222" t="s">
        <v>1209</v>
      </c>
      <c r="G19" s="224" t="s">
        <v>345</v>
      </c>
      <c r="H19" s="225" t="s">
        <v>1219</v>
      </c>
      <c r="I19" s="235">
        <v>9.15</v>
      </c>
      <c r="J19" s="237">
        <v>10.56</v>
      </c>
      <c r="L19" s="235">
        <v>11.09</v>
      </c>
      <c r="M19" s="237">
        <v>12.8</v>
      </c>
    </row>
    <row r="20" spans="1:13" x14ac:dyDescent="0.25">
      <c r="A20" s="52" t="s">
        <v>1938</v>
      </c>
      <c r="B20" s="222" t="s">
        <v>1193</v>
      </c>
      <c r="C20" s="222">
        <v>2438</v>
      </c>
      <c r="D20" s="223" t="s">
        <v>1490</v>
      </c>
      <c r="E20" s="231" t="s">
        <v>1220</v>
      </c>
      <c r="F20" s="222" t="s">
        <v>1209</v>
      </c>
      <c r="G20" s="224" t="s">
        <v>345</v>
      </c>
      <c r="H20" s="225" t="s">
        <v>1221</v>
      </c>
      <c r="I20" s="237">
        <v>6.67</v>
      </c>
      <c r="J20" s="237">
        <v>13.29</v>
      </c>
      <c r="L20" s="237">
        <v>8.09</v>
      </c>
      <c r="M20" s="237">
        <v>16.11</v>
      </c>
    </row>
    <row r="21" spans="1:13" x14ac:dyDescent="0.25">
      <c r="A21" s="52" t="s">
        <v>1939</v>
      </c>
      <c r="B21" s="222" t="s">
        <v>1193</v>
      </c>
      <c r="C21" s="222">
        <v>2437</v>
      </c>
      <c r="D21" s="223" t="s">
        <v>1490</v>
      </c>
      <c r="E21" s="231" t="s">
        <v>1222</v>
      </c>
      <c r="F21" s="222" t="s">
        <v>1209</v>
      </c>
      <c r="G21" s="224" t="s">
        <v>345</v>
      </c>
      <c r="H21" s="225" t="s">
        <v>1223</v>
      </c>
      <c r="I21" s="237">
        <v>6.91</v>
      </c>
      <c r="J21" s="237">
        <v>4.5599999999999996</v>
      </c>
      <c r="L21" s="237">
        <v>8.3800000000000008</v>
      </c>
      <c r="M21" s="237">
        <v>5.53</v>
      </c>
    </row>
    <row r="22" spans="1:13" x14ac:dyDescent="0.25">
      <c r="A22" s="52" t="s">
        <v>1940</v>
      </c>
      <c r="B22" s="222" t="s">
        <v>1193</v>
      </c>
      <c r="C22" s="222">
        <v>1221</v>
      </c>
      <c r="D22" s="223" t="s">
        <v>1490</v>
      </c>
      <c r="E22" s="231" t="s">
        <v>1224</v>
      </c>
      <c r="F22" s="222" t="s">
        <v>1209</v>
      </c>
      <c r="G22" s="224" t="s">
        <v>345</v>
      </c>
      <c r="H22" s="225" t="s">
        <v>1225</v>
      </c>
      <c r="I22" s="237">
        <v>0.86</v>
      </c>
      <c r="J22" s="237">
        <v>1.5</v>
      </c>
      <c r="L22" s="237">
        <v>1.05</v>
      </c>
      <c r="M22" s="237">
        <v>1.82</v>
      </c>
    </row>
    <row r="23" spans="1:13" x14ac:dyDescent="0.25">
      <c r="A23" s="52" t="s">
        <v>1941</v>
      </c>
      <c r="B23" s="222" t="s">
        <v>1193</v>
      </c>
      <c r="C23" s="222">
        <v>1215</v>
      </c>
      <c r="D23" s="223" t="s">
        <v>1490</v>
      </c>
      <c r="E23" s="231" t="s">
        <v>1226</v>
      </c>
      <c r="F23" s="222" t="s">
        <v>1209</v>
      </c>
      <c r="G23" s="224" t="s">
        <v>345</v>
      </c>
      <c r="H23" s="225" t="s">
        <v>1227</v>
      </c>
      <c r="I23" s="237">
        <v>0.51</v>
      </c>
      <c r="J23" s="237">
        <v>8.3699999999999992</v>
      </c>
      <c r="L23" s="237">
        <v>0.62</v>
      </c>
      <c r="M23" s="237">
        <v>10.15</v>
      </c>
    </row>
    <row r="24" spans="1:13" x14ac:dyDescent="0.25">
      <c r="A24" s="52" t="s">
        <v>1942</v>
      </c>
      <c r="B24" s="222" t="s">
        <v>1193</v>
      </c>
      <c r="C24" s="222">
        <v>1861</v>
      </c>
      <c r="D24" s="223" t="s">
        <v>1490</v>
      </c>
      <c r="E24" s="231" t="s">
        <v>1228</v>
      </c>
      <c r="F24" s="222" t="s">
        <v>1209</v>
      </c>
      <c r="G24" s="224" t="s">
        <v>345</v>
      </c>
      <c r="H24" s="225" t="s">
        <v>1229</v>
      </c>
      <c r="I24" s="235">
        <v>20.99</v>
      </c>
      <c r="J24" s="237">
        <v>0.59</v>
      </c>
      <c r="L24" s="235">
        <v>25.44</v>
      </c>
      <c r="M24" s="237">
        <v>0.72</v>
      </c>
    </row>
    <row r="25" spans="1:13" x14ac:dyDescent="0.25">
      <c r="A25" s="52" t="s">
        <v>1943</v>
      </c>
      <c r="B25" s="222" t="s">
        <v>1193</v>
      </c>
      <c r="C25" s="222">
        <v>1858</v>
      </c>
      <c r="D25" s="223" t="s">
        <v>1490</v>
      </c>
      <c r="E25" s="231" t="s">
        <v>1230</v>
      </c>
      <c r="F25" s="222" t="s">
        <v>1209</v>
      </c>
      <c r="G25" s="224" t="s">
        <v>61</v>
      </c>
      <c r="H25" s="225" t="s">
        <v>1231</v>
      </c>
      <c r="I25" s="237">
        <v>7.08</v>
      </c>
      <c r="J25" s="237">
        <v>1.6</v>
      </c>
      <c r="L25" s="237">
        <v>8.59</v>
      </c>
      <c r="M25" s="237">
        <v>1.95</v>
      </c>
    </row>
    <row r="26" spans="1:13" x14ac:dyDescent="0.25">
      <c r="A26" s="52" t="s">
        <v>1944</v>
      </c>
      <c r="B26" s="222" t="s">
        <v>1193</v>
      </c>
      <c r="C26" s="222">
        <v>2034</v>
      </c>
      <c r="D26" s="223" t="s">
        <v>1490</v>
      </c>
      <c r="E26" s="231" t="s">
        <v>1232</v>
      </c>
      <c r="F26" s="222" t="s">
        <v>1209</v>
      </c>
      <c r="G26" s="224" t="s">
        <v>73</v>
      </c>
      <c r="H26" s="225" t="s">
        <v>1233</v>
      </c>
      <c r="I26" s="237">
        <v>0.53</v>
      </c>
      <c r="J26" s="237">
        <v>11.53</v>
      </c>
      <c r="L26" s="237">
        <v>0.65</v>
      </c>
      <c r="M26" s="237">
        <v>13.98</v>
      </c>
    </row>
    <row r="27" spans="1:13" x14ac:dyDescent="0.25">
      <c r="A27" s="52" t="s">
        <v>1945</v>
      </c>
      <c r="B27" s="222" t="s">
        <v>1193</v>
      </c>
      <c r="C27" s="222">
        <v>2023</v>
      </c>
      <c r="D27" s="223" t="s">
        <v>1490</v>
      </c>
      <c r="E27" s="231" t="s">
        <v>1234</v>
      </c>
      <c r="F27" s="222" t="s">
        <v>1209</v>
      </c>
      <c r="G27" s="224" t="s">
        <v>61</v>
      </c>
      <c r="H27" s="225" t="s">
        <v>1235</v>
      </c>
      <c r="I27" s="235">
        <v>12.08</v>
      </c>
      <c r="J27" s="237">
        <v>4.95</v>
      </c>
      <c r="L27" s="235">
        <v>14.64</v>
      </c>
      <c r="M27" s="237">
        <v>6</v>
      </c>
    </row>
    <row r="28" spans="1:13" x14ac:dyDescent="0.25">
      <c r="A28" s="52" t="s">
        <v>1946</v>
      </c>
      <c r="B28" s="216" t="s">
        <v>120</v>
      </c>
      <c r="C28" s="216" t="s">
        <v>36</v>
      </c>
      <c r="D28" s="216" t="s">
        <v>37</v>
      </c>
      <c r="E28" s="263" t="s">
        <v>38</v>
      </c>
      <c r="F28" s="216" t="s">
        <v>1188</v>
      </c>
      <c r="G28" s="217" t="s">
        <v>39</v>
      </c>
      <c r="H28" s="216" t="s">
        <v>1189</v>
      </c>
      <c r="I28" s="216" t="s">
        <v>40</v>
      </c>
      <c r="J28" s="218" t="s">
        <v>41</v>
      </c>
      <c r="L28" s="243"/>
      <c r="M28" s="243"/>
    </row>
    <row r="29" spans="1:13" x14ac:dyDescent="0.25">
      <c r="A29" s="52" t="s">
        <v>1947</v>
      </c>
      <c r="B29" s="219" t="s">
        <v>1190</v>
      </c>
      <c r="C29" s="219" t="s">
        <v>1236</v>
      </c>
      <c r="D29" s="219" t="s">
        <v>70</v>
      </c>
      <c r="E29" s="220" t="s">
        <v>122</v>
      </c>
      <c r="F29" s="219">
        <v>45</v>
      </c>
      <c r="G29" s="221" t="s">
        <v>73</v>
      </c>
      <c r="H29" s="226" t="s">
        <v>1192</v>
      </c>
      <c r="I29" s="236">
        <v>36.79</v>
      </c>
      <c r="J29" s="238">
        <v>36.79</v>
      </c>
      <c r="L29" s="236">
        <v>44.58</v>
      </c>
      <c r="M29" s="238">
        <v>44.58</v>
      </c>
    </row>
    <row r="30" spans="1:13" x14ac:dyDescent="0.25">
      <c r="A30" s="52" t="s">
        <v>1948</v>
      </c>
      <c r="B30" s="227" t="s">
        <v>1237</v>
      </c>
      <c r="C30" s="227">
        <v>88309</v>
      </c>
      <c r="D30" s="227" t="s">
        <v>103</v>
      </c>
      <c r="E30" s="232" t="s">
        <v>1238</v>
      </c>
      <c r="F30" s="227" t="s">
        <v>1191</v>
      </c>
      <c r="G30" s="228" t="s">
        <v>79</v>
      </c>
      <c r="H30" s="229" t="s">
        <v>1239</v>
      </c>
      <c r="I30" s="234">
        <v>23.68</v>
      </c>
      <c r="J30" s="239">
        <v>4.7300000000000004</v>
      </c>
      <c r="L30" s="234">
        <v>28.7</v>
      </c>
      <c r="M30" s="239">
        <v>5.74</v>
      </c>
    </row>
    <row r="31" spans="1:13" x14ac:dyDescent="0.25">
      <c r="A31" s="52" t="s">
        <v>1949</v>
      </c>
      <c r="B31" s="227" t="s">
        <v>1237</v>
      </c>
      <c r="C31" s="227">
        <v>88316</v>
      </c>
      <c r="D31" s="227" t="s">
        <v>103</v>
      </c>
      <c r="E31" s="232" t="s">
        <v>1240</v>
      </c>
      <c r="F31" s="227" t="s">
        <v>1191</v>
      </c>
      <c r="G31" s="228" t="s">
        <v>79</v>
      </c>
      <c r="H31" s="229" t="s">
        <v>1241</v>
      </c>
      <c r="I31" s="234">
        <v>16.02</v>
      </c>
      <c r="J31" s="239">
        <v>32.049999999999997</v>
      </c>
      <c r="L31" s="234">
        <v>19.420000000000002</v>
      </c>
      <c r="M31" s="239">
        <v>38.840000000000003</v>
      </c>
    </row>
    <row r="32" spans="1:13" x14ac:dyDescent="0.25">
      <c r="A32" s="52" t="s">
        <v>1950</v>
      </c>
      <c r="B32" s="216" t="s">
        <v>123</v>
      </c>
      <c r="C32" s="216" t="s">
        <v>36</v>
      </c>
      <c r="D32" s="216" t="s">
        <v>37</v>
      </c>
      <c r="E32" s="263" t="s">
        <v>38</v>
      </c>
      <c r="F32" s="216" t="s">
        <v>1188</v>
      </c>
      <c r="G32" s="217" t="s">
        <v>39</v>
      </c>
      <c r="H32" s="216" t="s">
        <v>1189</v>
      </c>
      <c r="I32" s="216" t="s">
        <v>40</v>
      </c>
      <c r="J32" s="218" t="s">
        <v>41</v>
      </c>
      <c r="L32" s="243"/>
      <c r="M32" s="243"/>
    </row>
    <row r="33" spans="1:13" x14ac:dyDescent="0.25">
      <c r="A33" s="52" t="s">
        <v>1951</v>
      </c>
      <c r="B33" s="219" t="s">
        <v>1190</v>
      </c>
      <c r="C33" s="219" t="s">
        <v>1242</v>
      </c>
      <c r="D33" s="219" t="s">
        <v>70</v>
      </c>
      <c r="E33" s="220" t="s">
        <v>125</v>
      </c>
      <c r="F33" s="219">
        <v>45</v>
      </c>
      <c r="G33" s="221" t="s">
        <v>73</v>
      </c>
      <c r="H33" s="226" t="s">
        <v>1192</v>
      </c>
      <c r="I33" s="236">
        <v>36.79</v>
      </c>
      <c r="J33" s="238">
        <v>36.79</v>
      </c>
      <c r="L33" s="236">
        <v>44.58</v>
      </c>
      <c r="M33" s="238">
        <v>44.58</v>
      </c>
    </row>
    <row r="34" spans="1:13" x14ac:dyDescent="0.25">
      <c r="A34" s="52" t="s">
        <v>1952</v>
      </c>
      <c r="B34" s="227" t="s">
        <v>1237</v>
      </c>
      <c r="C34" s="227">
        <v>88309</v>
      </c>
      <c r="D34" s="227" t="s">
        <v>103</v>
      </c>
      <c r="E34" s="232" t="s">
        <v>1238</v>
      </c>
      <c r="F34" s="227" t="s">
        <v>1191</v>
      </c>
      <c r="G34" s="228" t="s">
        <v>79</v>
      </c>
      <c r="H34" s="229" t="s">
        <v>1239</v>
      </c>
      <c r="I34" s="234">
        <v>23.68</v>
      </c>
      <c r="J34" s="239">
        <v>4.7300000000000004</v>
      </c>
      <c r="L34" s="234">
        <v>28.7</v>
      </c>
      <c r="M34" s="239">
        <v>5.74</v>
      </c>
    </row>
    <row r="35" spans="1:13" x14ac:dyDescent="0.25">
      <c r="A35" s="52" t="s">
        <v>1953</v>
      </c>
      <c r="B35" s="227" t="s">
        <v>1237</v>
      </c>
      <c r="C35" s="227">
        <v>88316</v>
      </c>
      <c r="D35" s="227" t="s">
        <v>103</v>
      </c>
      <c r="E35" s="232" t="s">
        <v>1240</v>
      </c>
      <c r="F35" s="227" t="s">
        <v>1191</v>
      </c>
      <c r="G35" s="228" t="s">
        <v>79</v>
      </c>
      <c r="H35" s="229" t="s">
        <v>1241</v>
      </c>
      <c r="I35" s="234">
        <v>16.02</v>
      </c>
      <c r="J35" s="239">
        <v>32.049999999999997</v>
      </c>
      <c r="L35" s="234">
        <v>19.420000000000002</v>
      </c>
      <c r="M35" s="239">
        <v>38.840000000000003</v>
      </c>
    </row>
    <row r="36" spans="1:13" x14ac:dyDescent="0.25">
      <c r="A36" s="52" t="s">
        <v>1954</v>
      </c>
      <c r="B36" s="216" t="s">
        <v>255</v>
      </c>
      <c r="C36" s="216" t="s">
        <v>36</v>
      </c>
      <c r="D36" s="216" t="s">
        <v>37</v>
      </c>
      <c r="E36" s="263" t="s">
        <v>38</v>
      </c>
      <c r="F36" s="216" t="s">
        <v>1188</v>
      </c>
      <c r="G36" s="217" t="s">
        <v>39</v>
      </c>
      <c r="H36" s="216" t="s">
        <v>1189</v>
      </c>
      <c r="I36" s="216" t="s">
        <v>40</v>
      </c>
      <c r="J36" s="218" t="s">
        <v>41</v>
      </c>
      <c r="L36" s="243"/>
      <c r="M36" s="243"/>
    </row>
    <row r="37" spans="1:13" x14ac:dyDescent="0.25">
      <c r="A37" s="52" t="s">
        <v>1955</v>
      </c>
      <c r="B37" s="219" t="s">
        <v>1190</v>
      </c>
      <c r="C37" s="219" t="s">
        <v>1243</v>
      </c>
      <c r="D37" s="219" t="s">
        <v>70</v>
      </c>
      <c r="E37" s="220" t="s">
        <v>257</v>
      </c>
      <c r="F37" s="219" t="s">
        <v>1191</v>
      </c>
      <c r="G37" s="221" t="s">
        <v>11</v>
      </c>
      <c r="H37" s="226" t="s">
        <v>1192</v>
      </c>
      <c r="I37" s="236">
        <v>35.28</v>
      </c>
      <c r="J37" s="238">
        <v>35.28</v>
      </c>
      <c r="L37" s="236">
        <v>42.76</v>
      </c>
      <c r="M37" s="238">
        <v>42.76</v>
      </c>
    </row>
    <row r="38" spans="1:13" x14ac:dyDescent="0.25">
      <c r="A38" s="52" t="s">
        <v>1956</v>
      </c>
      <c r="B38" s="222" t="s">
        <v>1193</v>
      </c>
      <c r="C38" s="222">
        <v>5</v>
      </c>
      <c r="D38" s="223" t="s">
        <v>1490</v>
      </c>
      <c r="E38" s="231" t="s">
        <v>1206</v>
      </c>
      <c r="F38" s="222" t="s">
        <v>1195</v>
      </c>
      <c r="G38" s="224" t="s">
        <v>1196</v>
      </c>
      <c r="H38" s="225" t="s">
        <v>1244</v>
      </c>
      <c r="I38" s="235">
        <v>11</v>
      </c>
      <c r="J38" s="237">
        <v>1.58</v>
      </c>
      <c r="L38" s="235">
        <v>13.34</v>
      </c>
      <c r="M38" s="237">
        <v>1.92</v>
      </c>
    </row>
    <row r="39" spans="1:13" x14ac:dyDescent="0.25">
      <c r="A39" s="52" t="s">
        <v>1957</v>
      </c>
      <c r="B39" s="222" t="s">
        <v>1193</v>
      </c>
      <c r="C39" s="222">
        <v>4</v>
      </c>
      <c r="D39" s="223" t="s">
        <v>1490</v>
      </c>
      <c r="E39" s="231" t="s">
        <v>1202</v>
      </c>
      <c r="F39" s="222" t="s">
        <v>1195</v>
      </c>
      <c r="G39" s="224" t="s">
        <v>1196</v>
      </c>
      <c r="H39" s="225" t="s">
        <v>1245</v>
      </c>
      <c r="I39" s="235">
        <v>18.399999999999999</v>
      </c>
      <c r="J39" s="237">
        <v>0.04</v>
      </c>
      <c r="L39" s="235">
        <v>22.3</v>
      </c>
      <c r="M39" s="237">
        <v>0.06</v>
      </c>
    </row>
    <row r="40" spans="1:13" x14ac:dyDescent="0.25">
      <c r="A40" s="52" t="s">
        <v>1958</v>
      </c>
      <c r="B40" s="222" t="s">
        <v>1193</v>
      </c>
      <c r="C40" s="222">
        <v>2426</v>
      </c>
      <c r="D40" s="223" t="s">
        <v>1490</v>
      </c>
      <c r="E40" s="231" t="s">
        <v>1216</v>
      </c>
      <c r="F40" s="222" t="s">
        <v>1209</v>
      </c>
      <c r="G40" s="224" t="s">
        <v>345</v>
      </c>
      <c r="H40" s="225" t="s">
        <v>1246</v>
      </c>
      <c r="I40" s="235">
        <v>17.57</v>
      </c>
      <c r="J40" s="237">
        <v>0.71</v>
      </c>
      <c r="L40" s="235">
        <v>21.29</v>
      </c>
      <c r="M40" s="237">
        <v>0.87</v>
      </c>
    </row>
    <row r="41" spans="1:13" x14ac:dyDescent="0.25">
      <c r="A41" s="52" t="s">
        <v>1959</v>
      </c>
      <c r="B41" s="222" t="s">
        <v>1193</v>
      </c>
      <c r="C41" s="222">
        <v>1334</v>
      </c>
      <c r="D41" s="223" t="s">
        <v>1490</v>
      </c>
      <c r="E41" s="231" t="s">
        <v>1247</v>
      </c>
      <c r="F41" s="222" t="s">
        <v>1209</v>
      </c>
      <c r="G41" s="224" t="s">
        <v>73</v>
      </c>
      <c r="H41" s="225" t="s">
        <v>1248</v>
      </c>
      <c r="I41" s="235">
        <v>9.77</v>
      </c>
      <c r="J41" s="237">
        <v>0.26</v>
      </c>
      <c r="L41" s="235">
        <v>11.84</v>
      </c>
      <c r="M41" s="237">
        <v>0.32</v>
      </c>
    </row>
    <row r="42" spans="1:13" x14ac:dyDescent="0.25">
      <c r="A42" s="52" t="s">
        <v>1960</v>
      </c>
      <c r="B42" s="222" t="s">
        <v>1193</v>
      </c>
      <c r="C42" s="222">
        <v>2058</v>
      </c>
      <c r="D42" s="223" t="s">
        <v>1490</v>
      </c>
      <c r="E42" s="231" t="s">
        <v>1249</v>
      </c>
      <c r="F42" s="222" t="s">
        <v>1209</v>
      </c>
      <c r="G42" s="224" t="s">
        <v>11</v>
      </c>
      <c r="H42" s="225" t="s">
        <v>1250</v>
      </c>
      <c r="I42" s="235">
        <v>16.39</v>
      </c>
      <c r="J42" s="237">
        <v>17.2</v>
      </c>
      <c r="L42" s="235">
        <v>19.86</v>
      </c>
      <c r="M42" s="237">
        <v>20.85</v>
      </c>
    </row>
    <row r="43" spans="1:13" x14ac:dyDescent="0.25">
      <c r="A43" s="52" t="s">
        <v>1961</v>
      </c>
      <c r="B43" s="222" t="s">
        <v>1193</v>
      </c>
      <c r="C43" s="222">
        <v>2944</v>
      </c>
      <c r="D43" s="223" t="s">
        <v>1490</v>
      </c>
      <c r="E43" s="231" t="s">
        <v>1251</v>
      </c>
      <c r="F43" s="222" t="s">
        <v>1209</v>
      </c>
      <c r="G43" s="224" t="s">
        <v>73</v>
      </c>
      <c r="H43" s="225" t="s">
        <v>1192</v>
      </c>
      <c r="I43" s="235">
        <v>15.46</v>
      </c>
      <c r="J43" s="237">
        <v>15.46</v>
      </c>
      <c r="L43" s="235">
        <v>18.739999999999998</v>
      </c>
      <c r="M43" s="237">
        <v>18.739999999999998</v>
      </c>
    </row>
    <row r="44" spans="1:13" x14ac:dyDescent="0.25">
      <c r="A44" s="52" t="s">
        <v>1962</v>
      </c>
      <c r="B44" s="216" t="s">
        <v>298</v>
      </c>
      <c r="C44" s="216" t="s">
        <v>36</v>
      </c>
      <c r="D44" s="216" t="s">
        <v>37</v>
      </c>
      <c r="E44" s="263" t="s">
        <v>38</v>
      </c>
      <c r="F44" s="216" t="s">
        <v>1188</v>
      </c>
      <c r="G44" s="217" t="s">
        <v>39</v>
      </c>
      <c r="H44" s="216" t="s">
        <v>1189</v>
      </c>
      <c r="I44" s="216" t="s">
        <v>40</v>
      </c>
      <c r="J44" s="218" t="s">
        <v>41</v>
      </c>
      <c r="L44" s="243"/>
      <c r="M44" s="243"/>
    </row>
    <row r="45" spans="1:13" x14ac:dyDescent="0.25">
      <c r="A45" s="52" t="s">
        <v>1963</v>
      </c>
      <c r="B45" s="219" t="s">
        <v>1190</v>
      </c>
      <c r="C45" s="219" t="s">
        <v>1252</v>
      </c>
      <c r="D45" s="219" t="s">
        <v>70</v>
      </c>
      <c r="E45" s="220" t="s">
        <v>300</v>
      </c>
      <c r="F45" s="219" t="s">
        <v>1253</v>
      </c>
      <c r="G45" s="221" t="s">
        <v>133</v>
      </c>
      <c r="H45" s="226" t="s">
        <v>1192</v>
      </c>
      <c r="I45" s="236">
        <v>73.47</v>
      </c>
      <c r="J45" s="238">
        <v>73.47</v>
      </c>
      <c r="L45" s="236">
        <v>89.03</v>
      </c>
      <c r="M45" s="238">
        <v>89.03</v>
      </c>
    </row>
    <row r="46" spans="1:13" x14ac:dyDescent="0.25">
      <c r="A46" s="52" t="s">
        <v>1964</v>
      </c>
      <c r="B46" s="222" t="s">
        <v>1193</v>
      </c>
      <c r="C46" s="222">
        <v>8</v>
      </c>
      <c r="D46" s="223" t="s">
        <v>1490</v>
      </c>
      <c r="E46" s="231" t="s">
        <v>1198</v>
      </c>
      <c r="F46" s="222" t="s">
        <v>1195</v>
      </c>
      <c r="G46" s="224" t="s">
        <v>1196</v>
      </c>
      <c r="H46" s="225" t="s">
        <v>1254</v>
      </c>
      <c r="I46" s="235">
        <v>12.42</v>
      </c>
      <c r="J46" s="237">
        <v>9.93</v>
      </c>
      <c r="L46" s="235">
        <v>15.06</v>
      </c>
      <c r="M46" s="237">
        <v>12.04</v>
      </c>
    </row>
    <row r="47" spans="1:13" x14ac:dyDescent="0.25">
      <c r="A47" s="52" t="s">
        <v>1965</v>
      </c>
      <c r="B47" s="222" t="s">
        <v>1193</v>
      </c>
      <c r="C47" s="222">
        <v>12</v>
      </c>
      <c r="D47" s="223" t="s">
        <v>1490</v>
      </c>
      <c r="E47" s="231" t="s">
        <v>1255</v>
      </c>
      <c r="F47" s="222" t="s">
        <v>1195</v>
      </c>
      <c r="G47" s="224" t="s">
        <v>1196</v>
      </c>
      <c r="H47" s="225" t="s">
        <v>1254</v>
      </c>
      <c r="I47" s="235">
        <v>18.399999999999999</v>
      </c>
      <c r="J47" s="237">
        <v>14.72</v>
      </c>
      <c r="L47" s="235">
        <v>22.3</v>
      </c>
      <c r="M47" s="237">
        <v>17.84</v>
      </c>
    </row>
    <row r="48" spans="1:13" x14ac:dyDescent="0.25">
      <c r="A48" s="52" t="s">
        <v>1966</v>
      </c>
      <c r="B48" s="222" t="s">
        <v>1193</v>
      </c>
      <c r="C48" s="222">
        <v>6121</v>
      </c>
      <c r="D48" s="222" t="s">
        <v>1256</v>
      </c>
      <c r="E48" s="231" t="s">
        <v>1257</v>
      </c>
      <c r="F48" s="222" t="s">
        <v>1209</v>
      </c>
      <c r="G48" s="224" t="s">
        <v>133</v>
      </c>
      <c r="H48" s="225" t="s">
        <v>1192</v>
      </c>
      <c r="I48" s="235">
        <v>48.81</v>
      </c>
      <c r="J48" s="237">
        <v>48.81</v>
      </c>
      <c r="L48" s="235">
        <v>59.15</v>
      </c>
      <c r="M48" s="237">
        <v>59.15</v>
      </c>
    </row>
    <row r="49" spans="1:13" x14ac:dyDescent="0.25">
      <c r="A49" s="52" t="s">
        <v>1967</v>
      </c>
      <c r="B49" s="216" t="s">
        <v>301</v>
      </c>
      <c r="C49" s="216" t="s">
        <v>36</v>
      </c>
      <c r="D49" s="216" t="s">
        <v>37</v>
      </c>
      <c r="E49" s="263" t="s">
        <v>38</v>
      </c>
      <c r="F49" s="216" t="s">
        <v>1188</v>
      </c>
      <c r="G49" s="217" t="s">
        <v>39</v>
      </c>
      <c r="H49" s="216" t="s">
        <v>1189</v>
      </c>
      <c r="I49" s="216" t="s">
        <v>40</v>
      </c>
      <c r="J49" s="218" t="s">
        <v>41</v>
      </c>
      <c r="L49" s="243"/>
      <c r="M49" s="243"/>
    </row>
    <row r="50" spans="1:13" ht="24" x14ac:dyDescent="0.25">
      <c r="A50" s="52" t="s">
        <v>1968</v>
      </c>
      <c r="B50" s="219" t="s">
        <v>1190</v>
      </c>
      <c r="C50" s="230" t="s">
        <v>1572</v>
      </c>
      <c r="D50" s="219" t="s">
        <v>70</v>
      </c>
      <c r="E50" s="220" t="s">
        <v>302</v>
      </c>
      <c r="F50" s="219" t="s">
        <v>1258</v>
      </c>
      <c r="G50" s="221" t="s">
        <v>303</v>
      </c>
      <c r="H50" s="226" t="s">
        <v>1192</v>
      </c>
      <c r="I50" s="236">
        <v>49.85</v>
      </c>
      <c r="J50" s="238">
        <v>49.85</v>
      </c>
      <c r="L50" s="236">
        <v>60.41</v>
      </c>
      <c r="M50" s="238">
        <v>60.41</v>
      </c>
    </row>
    <row r="51" spans="1:13" x14ac:dyDescent="0.25">
      <c r="A51" s="52" t="s">
        <v>1969</v>
      </c>
      <c r="B51" s="222" t="s">
        <v>1193</v>
      </c>
      <c r="C51" s="222">
        <v>4</v>
      </c>
      <c r="D51" s="223" t="s">
        <v>1490</v>
      </c>
      <c r="E51" s="231" t="s">
        <v>1202</v>
      </c>
      <c r="F51" s="222" t="s">
        <v>1195</v>
      </c>
      <c r="G51" s="224" t="s">
        <v>1196</v>
      </c>
      <c r="H51" s="225" t="s">
        <v>1259</v>
      </c>
      <c r="I51" s="235">
        <v>18.399999999999999</v>
      </c>
      <c r="J51" s="237">
        <v>3.45</v>
      </c>
      <c r="L51" s="235">
        <v>22.3</v>
      </c>
      <c r="M51" s="237">
        <v>4.1900000000000004</v>
      </c>
    </row>
    <row r="52" spans="1:13" x14ac:dyDescent="0.25">
      <c r="A52" s="52" t="s">
        <v>1970</v>
      </c>
      <c r="B52" s="222" t="s">
        <v>1193</v>
      </c>
      <c r="C52" s="222">
        <v>5</v>
      </c>
      <c r="D52" s="223" t="s">
        <v>1490</v>
      </c>
      <c r="E52" s="231" t="s">
        <v>1206</v>
      </c>
      <c r="F52" s="222" t="s">
        <v>1195</v>
      </c>
      <c r="G52" s="224" t="s">
        <v>1196</v>
      </c>
      <c r="H52" s="225" t="s">
        <v>1259</v>
      </c>
      <c r="I52" s="235">
        <v>11</v>
      </c>
      <c r="J52" s="237">
        <v>2.06</v>
      </c>
      <c r="L52" s="235">
        <v>13.34</v>
      </c>
      <c r="M52" s="237">
        <v>2.5</v>
      </c>
    </row>
    <row r="53" spans="1:13" ht="24" x14ac:dyDescent="0.25">
      <c r="A53" s="52" t="s">
        <v>1971</v>
      </c>
      <c r="B53" s="222" t="s">
        <v>1193</v>
      </c>
      <c r="C53" s="222">
        <v>25828</v>
      </c>
      <c r="D53" s="222" t="s">
        <v>1256</v>
      </c>
      <c r="E53" s="231" t="s">
        <v>3052</v>
      </c>
      <c r="F53" s="222" t="s">
        <v>1209</v>
      </c>
      <c r="G53" s="224" t="s">
        <v>133</v>
      </c>
      <c r="H53" s="225" t="s">
        <v>1192</v>
      </c>
      <c r="I53" s="235">
        <v>41.18</v>
      </c>
      <c r="J53" s="237">
        <v>41.18</v>
      </c>
      <c r="L53" s="235">
        <v>49.9</v>
      </c>
      <c r="M53" s="237">
        <v>49.9</v>
      </c>
    </row>
    <row r="54" spans="1:13" x14ac:dyDescent="0.25">
      <c r="A54" s="52" t="s">
        <v>1972</v>
      </c>
      <c r="B54" s="222" t="s">
        <v>1193</v>
      </c>
      <c r="C54" s="222">
        <v>49181</v>
      </c>
      <c r="D54" s="222" t="s">
        <v>1256</v>
      </c>
      <c r="E54" s="231" t="s">
        <v>1260</v>
      </c>
      <c r="F54" s="222" t="s">
        <v>1209</v>
      </c>
      <c r="G54" s="224" t="s">
        <v>133</v>
      </c>
      <c r="H54" s="225" t="s">
        <v>1261</v>
      </c>
      <c r="I54" s="235">
        <v>26.32</v>
      </c>
      <c r="J54" s="237">
        <v>3.15</v>
      </c>
      <c r="L54" s="235">
        <v>31.9</v>
      </c>
      <c r="M54" s="237">
        <v>3.82</v>
      </c>
    </row>
    <row r="55" spans="1:13" x14ac:dyDescent="0.25">
      <c r="A55" s="52" t="s">
        <v>1973</v>
      </c>
      <c r="B55" s="216" t="s">
        <v>304</v>
      </c>
      <c r="C55" s="216" t="s">
        <v>36</v>
      </c>
      <c r="D55" s="216" t="s">
        <v>37</v>
      </c>
      <c r="E55" s="263" t="s">
        <v>38</v>
      </c>
      <c r="F55" s="216" t="s">
        <v>1188</v>
      </c>
      <c r="G55" s="217" t="s">
        <v>39</v>
      </c>
      <c r="H55" s="216" t="s">
        <v>1189</v>
      </c>
      <c r="I55" s="216" t="s">
        <v>40</v>
      </c>
      <c r="J55" s="218" t="s">
        <v>41</v>
      </c>
      <c r="L55" s="243"/>
      <c r="M55" s="243"/>
    </row>
    <row r="56" spans="1:13" x14ac:dyDescent="0.25">
      <c r="A56" s="52" t="s">
        <v>1974</v>
      </c>
      <c r="B56" s="219" t="s">
        <v>1190</v>
      </c>
      <c r="C56" s="219" t="s">
        <v>1262</v>
      </c>
      <c r="D56" s="219" t="s">
        <v>70</v>
      </c>
      <c r="E56" s="220" t="s">
        <v>306</v>
      </c>
      <c r="F56" s="219" t="s">
        <v>1263</v>
      </c>
      <c r="G56" s="221" t="s">
        <v>133</v>
      </c>
      <c r="H56" s="226" t="s">
        <v>1192</v>
      </c>
      <c r="I56" s="236">
        <v>1369.09</v>
      </c>
      <c r="J56" s="236">
        <v>1369.09</v>
      </c>
      <c r="L56" s="236">
        <v>1658.91</v>
      </c>
      <c r="M56" s="236">
        <v>1658.91</v>
      </c>
    </row>
    <row r="57" spans="1:13" x14ac:dyDescent="0.25">
      <c r="A57" s="52" t="s">
        <v>1975</v>
      </c>
      <c r="B57" s="222" t="s">
        <v>1193</v>
      </c>
      <c r="C57" s="222">
        <v>25</v>
      </c>
      <c r="D57" s="223" t="s">
        <v>1490</v>
      </c>
      <c r="E57" s="231" t="s">
        <v>1264</v>
      </c>
      <c r="F57" s="222" t="s">
        <v>1195</v>
      </c>
      <c r="G57" s="224" t="s">
        <v>1196</v>
      </c>
      <c r="H57" s="225" t="s">
        <v>1265</v>
      </c>
      <c r="I57" s="235">
        <v>18.399999999999999</v>
      </c>
      <c r="J57" s="237">
        <v>12.88</v>
      </c>
      <c r="L57" s="235">
        <v>22.3</v>
      </c>
      <c r="M57" s="237">
        <v>15.61</v>
      </c>
    </row>
    <row r="58" spans="1:13" x14ac:dyDescent="0.25">
      <c r="A58" s="52" t="s">
        <v>1976</v>
      </c>
      <c r="B58" s="222" t="s">
        <v>1193</v>
      </c>
      <c r="C58" s="222">
        <v>5</v>
      </c>
      <c r="D58" s="223" t="s">
        <v>1490</v>
      </c>
      <c r="E58" s="231" t="s">
        <v>1206</v>
      </c>
      <c r="F58" s="222" t="s">
        <v>1195</v>
      </c>
      <c r="G58" s="224" t="s">
        <v>1196</v>
      </c>
      <c r="H58" s="225" t="s">
        <v>1265</v>
      </c>
      <c r="I58" s="235">
        <v>11</v>
      </c>
      <c r="J58" s="237">
        <v>7.7</v>
      </c>
      <c r="L58" s="235">
        <v>13.34</v>
      </c>
      <c r="M58" s="237">
        <v>9.33</v>
      </c>
    </row>
    <row r="59" spans="1:13" x14ac:dyDescent="0.25">
      <c r="A59" s="52" t="s">
        <v>1977</v>
      </c>
      <c r="B59" s="222" t="s">
        <v>1193</v>
      </c>
      <c r="C59" s="222">
        <v>9092</v>
      </c>
      <c r="D59" s="222" t="s">
        <v>1266</v>
      </c>
      <c r="E59" s="231" t="s">
        <v>1267</v>
      </c>
      <c r="F59" s="222" t="s">
        <v>1209</v>
      </c>
      <c r="G59" s="224" t="s">
        <v>73</v>
      </c>
      <c r="H59" s="225" t="s">
        <v>1192</v>
      </c>
      <c r="I59" s="235">
        <v>1348.51</v>
      </c>
      <c r="J59" s="235">
        <v>1348.51</v>
      </c>
      <c r="L59" s="235">
        <v>1633.97</v>
      </c>
      <c r="M59" s="235">
        <v>1633.97</v>
      </c>
    </row>
    <row r="60" spans="1:13" x14ac:dyDescent="0.25">
      <c r="A60" s="52" t="s">
        <v>1978</v>
      </c>
      <c r="B60" s="216" t="s">
        <v>486</v>
      </c>
      <c r="C60" s="216" t="s">
        <v>36</v>
      </c>
      <c r="D60" s="216" t="s">
        <v>37</v>
      </c>
      <c r="E60" s="263" t="s">
        <v>38</v>
      </c>
      <c r="F60" s="216" t="s">
        <v>1188</v>
      </c>
      <c r="G60" s="217" t="s">
        <v>39</v>
      </c>
      <c r="H60" s="216" t="s">
        <v>1189</v>
      </c>
      <c r="I60" s="216" t="s">
        <v>40</v>
      </c>
      <c r="J60" s="218" t="s">
        <v>41</v>
      </c>
      <c r="L60" s="243"/>
      <c r="M60" s="243"/>
    </row>
    <row r="61" spans="1:13" ht="24" x14ac:dyDescent="0.25">
      <c r="A61" s="52" t="s">
        <v>1979</v>
      </c>
      <c r="B61" s="219" t="s">
        <v>1190</v>
      </c>
      <c r="C61" s="219" t="s">
        <v>487</v>
      </c>
      <c r="D61" s="219" t="s">
        <v>70</v>
      </c>
      <c r="E61" s="220" t="s">
        <v>1613</v>
      </c>
      <c r="F61" s="220" t="s">
        <v>3053</v>
      </c>
      <c r="G61" s="221" t="s">
        <v>133</v>
      </c>
      <c r="H61" s="226" t="s">
        <v>1192</v>
      </c>
      <c r="I61" s="236">
        <v>12.26</v>
      </c>
      <c r="J61" s="238">
        <v>12.26</v>
      </c>
      <c r="L61" s="236">
        <v>14.86</v>
      </c>
      <c r="M61" s="238">
        <v>14.86</v>
      </c>
    </row>
    <row r="62" spans="1:13" ht="24" x14ac:dyDescent="0.25">
      <c r="A62" s="52" t="s">
        <v>1980</v>
      </c>
      <c r="B62" s="227" t="s">
        <v>1237</v>
      </c>
      <c r="C62" s="227">
        <v>88248</v>
      </c>
      <c r="D62" s="227" t="s">
        <v>103</v>
      </c>
      <c r="E62" s="232" t="s">
        <v>3054</v>
      </c>
      <c r="F62" s="227" t="s">
        <v>1191</v>
      </c>
      <c r="G62" s="228" t="s">
        <v>79</v>
      </c>
      <c r="H62" s="229" t="s">
        <v>1268</v>
      </c>
      <c r="I62" s="234">
        <v>16.53</v>
      </c>
      <c r="J62" s="239">
        <v>2.4700000000000002</v>
      </c>
      <c r="L62" s="234">
        <v>20.04</v>
      </c>
      <c r="M62" s="239">
        <v>3</v>
      </c>
    </row>
    <row r="63" spans="1:13" ht="24" x14ac:dyDescent="0.25">
      <c r="A63" s="52" t="s">
        <v>1981</v>
      </c>
      <c r="B63" s="227" t="s">
        <v>1237</v>
      </c>
      <c r="C63" s="227">
        <v>88267</v>
      </c>
      <c r="D63" s="227" t="s">
        <v>103</v>
      </c>
      <c r="E63" s="232" t="s">
        <v>1269</v>
      </c>
      <c r="F63" s="227" t="s">
        <v>1191</v>
      </c>
      <c r="G63" s="228" t="s">
        <v>79</v>
      </c>
      <c r="H63" s="229" t="s">
        <v>1268</v>
      </c>
      <c r="I63" s="234">
        <v>23.05</v>
      </c>
      <c r="J63" s="239">
        <v>3.45</v>
      </c>
      <c r="L63" s="234">
        <v>27.94</v>
      </c>
      <c r="M63" s="239">
        <v>4.1900000000000004</v>
      </c>
    </row>
    <row r="64" spans="1:13" ht="24" x14ac:dyDescent="0.25">
      <c r="A64" s="52" t="s">
        <v>1982</v>
      </c>
      <c r="B64" s="222" t="s">
        <v>1193</v>
      </c>
      <c r="C64" s="222">
        <v>3538</v>
      </c>
      <c r="D64" s="222" t="s">
        <v>103</v>
      </c>
      <c r="E64" s="231" t="s">
        <v>3055</v>
      </c>
      <c r="F64" s="222" t="s">
        <v>1209</v>
      </c>
      <c r="G64" s="224" t="s">
        <v>133</v>
      </c>
      <c r="H64" s="225" t="s">
        <v>1192</v>
      </c>
      <c r="I64" s="237">
        <v>5.38</v>
      </c>
      <c r="J64" s="237">
        <v>5.38</v>
      </c>
      <c r="L64" s="237">
        <v>6.53</v>
      </c>
      <c r="M64" s="237">
        <v>6.53</v>
      </c>
    </row>
    <row r="65" spans="1:13" x14ac:dyDescent="0.25">
      <c r="A65" s="52" t="s">
        <v>1983</v>
      </c>
      <c r="B65" s="222" t="s">
        <v>1193</v>
      </c>
      <c r="C65" s="222">
        <v>122</v>
      </c>
      <c r="D65" s="222" t="s">
        <v>103</v>
      </c>
      <c r="E65" s="231" t="s">
        <v>1270</v>
      </c>
      <c r="F65" s="222" t="s">
        <v>1209</v>
      </c>
      <c r="G65" s="224" t="s">
        <v>133</v>
      </c>
      <c r="H65" s="225" t="s">
        <v>1271</v>
      </c>
      <c r="I65" s="235">
        <v>53.9</v>
      </c>
      <c r="J65" s="237">
        <v>0.37</v>
      </c>
      <c r="L65" s="235">
        <v>65.319999999999993</v>
      </c>
      <c r="M65" s="237">
        <v>0.45</v>
      </c>
    </row>
    <row r="66" spans="1:13" x14ac:dyDescent="0.25">
      <c r="A66" s="52" t="s">
        <v>1984</v>
      </c>
      <c r="B66" s="222" t="s">
        <v>1193</v>
      </c>
      <c r="C66" s="222">
        <v>38383</v>
      </c>
      <c r="D66" s="222" t="s">
        <v>103</v>
      </c>
      <c r="E66" s="231" t="s">
        <v>1272</v>
      </c>
      <c r="F66" s="222" t="s">
        <v>1209</v>
      </c>
      <c r="G66" s="224" t="s">
        <v>133</v>
      </c>
      <c r="H66" s="225" t="s">
        <v>1273</v>
      </c>
      <c r="I66" s="237">
        <v>1.77</v>
      </c>
      <c r="J66" s="237">
        <v>0.08</v>
      </c>
      <c r="L66" s="237">
        <v>2.15</v>
      </c>
      <c r="M66" s="237">
        <v>0.1</v>
      </c>
    </row>
    <row r="67" spans="1:13" ht="24" x14ac:dyDescent="0.25">
      <c r="A67" s="52" t="s">
        <v>1985</v>
      </c>
      <c r="B67" s="222" t="s">
        <v>1193</v>
      </c>
      <c r="C67" s="222">
        <v>20083</v>
      </c>
      <c r="D67" s="222" t="s">
        <v>103</v>
      </c>
      <c r="E67" s="231" t="s">
        <v>1274</v>
      </c>
      <c r="F67" s="222" t="s">
        <v>1209</v>
      </c>
      <c r="G67" s="224" t="s">
        <v>133</v>
      </c>
      <c r="H67" s="225" t="s">
        <v>1275</v>
      </c>
      <c r="I67" s="235">
        <v>61.08</v>
      </c>
      <c r="J67" s="237">
        <v>0.48</v>
      </c>
      <c r="L67" s="235">
        <v>74.010000000000005</v>
      </c>
      <c r="M67" s="237">
        <v>0.59</v>
      </c>
    </row>
    <row r="68" spans="1:13" x14ac:dyDescent="0.25">
      <c r="A68" s="52" t="s">
        <v>1986</v>
      </c>
      <c r="B68" s="216" t="s">
        <v>506</v>
      </c>
      <c r="C68" s="216" t="s">
        <v>36</v>
      </c>
      <c r="D68" s="216" t="s">
        <v>37</v>
      </c>
      <c r="E68" s="263" t="s">
        <v>38</v>
      </c>
      <c r="F68" s="216" t="s">
        <v>1188</v>
      </c>
      <c r="G68" s="217" t="s">
        <v>39</v>
      </c>
      <c r="H68" s="216" t="s">
        <v>1189</v>
      </c>
      <c r="I68" s="216" t="s">
        <v>40</v>
      </c>
      <c r="J68" s="218" t="s">
        <v>41</v>
      </c>
      <c r="L68" s="243"/>
      <c r="M68" s="243"/>
    </row>
    <row r="69" spans="1:13" ht="24" x14ac:dyDescent="0.25">
      <c r="A69" s="52" t="s">
        <v>1987</v>
      </c>
      <c r="B69" s="219" t="s">
        <v>1190</v>
      </c>
      <c r="C69" s="219" t="s">
        <v>507</v>
      </c>
      <c r="D69" s="219" t="s">
        <v>70</v>
      </c>
      <c r="E69" s="220" t="s">
        <v>1634</v>
      </c>
      <c r="F69" s="220" t="s">
        <v>3053</v>
      </c>
      <c r="G69" s="221" t="s">
        <v>133</v>
      </c>
      <c r="H69" s="226" t="s">
        <v>1192</v>
      </c>
      <c r="I69" s="236">
        <v>35.130000000000003</v>
      </c>
      <c r="J69" s="238">
        <v>35.130000000000003</v>
      </c>
      <c r="L69" s="236">
        <v>42.57</v>
      </c>
      <c r="M69" s="238">
        <v>42.57</v>
      </c>
    </row>
    <row r="70" spans="1:13" ht="24" x14ac:dyDescent="0.25">
      <c r="A70" s="52" t="s">
        <v>1988</v>
      </c>
      <c r="B70" s="227" t="s">
        <v>1237</v>
      </c>
      <c r="C70" s="227">
        <v>88248</v>
      </c>
      <c r="D70" s="227" t="s">
        <v>103</v>
      </c>
      <c r="E70" s="232" t="s">
        <v>3054</v>
      </c>
      <c r="F70" s="227" t="s">
        <v>1191</v>
      </c>
      <c r="G70" s="228" t="s">
        <v>79</v>
      </c>
      <c r="H70" s="229" t="s">
        <v>1276</v>
      </c>
      <c r="I70" s="234">
        <v>16.53</v>
      </c>
      <c r="J70" s="239">
        <v>5.45</v>
      </c>
      <c r="L70" s="234">
        <v>20.04</v>
      </c>
      <c r="M70" s="239">
        <v>6.61</v>
      </c>
    </row>
    <row r="71" spans="1:13" ht="24" x14ac:dyDescent="0.25">
      <c r="A71" s="52" t="s">
        <v>1989</v>
      </c>
      <c r="B71" s="227" t="s">
        <v>1237</v>
      </c>
      <c r="C71" s="227">
        <v>88267</v>
      </c>
      <c r="D71" s="227" t="s">
        <v>103</v>
      </c>
      <c r="E71" s="232" t="s">
        <v>1269</v>
      </c>
      <c r="F71" s="227" t="s">
        <v>1191</v>
      </c>
      <c r="G71" s="228" t="s">
        <v>79</v>
      </c>
      <c r="H71" s="229" t="s">
        <v>1276</v>
      </c>
      <c r="I71" s="234">
        <v>23.05</v>
      </c>
      <c r="J71" s="239">
        <v>7.6</v>
      </c>
      <c r="L71" s="234">
        <v>27.94</v>
      </c>
      <c r="M71" s="239">
        <v>9.2200000000000006</v>
      </c>
    </row>
    <row r="72" spans="1:13" x14ac:dyDescent="0.25">
      <c r="A72" s="52" t="s">
        <v>1990</v>
      </c>
      <c r="B72" s="222" t="s">
        <v>1193</v>
      </c>
      <c r="C72" s="222">
        <v>301</v>
      </c>
      <c r="D72" s="222" t="s">
        <v>103</v>
      </c>
      <c r="E72" s="231" t="s">
        <v>1277</v>
      </c>
      <c r="F72" s="222" t="s">
        <v>1209</v>
      </c>
      <c r="G72" s="224" t="s">
        <v>133</v>
      </c>
      <c r="H72" s="225" t="s">
        <v>1192</v>
      </c>
      <c r="I72" s="237">
        <v>2.87</v>
      </c>
      <c r="J72" s="237">
        <v>2.87</v>
      </c>
      <c r="L72" s="237">
        <v>3.48</v>
      </c>
      <c r="M72" s="237">
        <v>3.48</v>
      </c>
    </row>
    <row r="73" spans="1:13" x14ac:dyDescent="0.25">
      <c r="A73" s="52" t="s">
        <v>1991</v>
      </c>
      <c r="B73" s="222" t="s">
        <v>1193</v>
      </c>
      <c r="C73" s="222">
        <v>296</v>
      </c>
      <c r="D73" s="222" t="s">
        <v>103</v>
      </c>
      <c r="E73" s="231" t="s">
        <v>1278</v>
      </c>
      <c r="F73" s="222" t="s">
        <v>1209</v>
      </c>
      <c r="G73" s="224" t="s">
        <v>133</v>
      </c>
      <c r="H73" s="225" t="s">
        <v>1192</v>
      </c>
      <c r="I73" s="237">
        <v>1.61</v>
      </c>
      <c r="J73" s="237">
        <v>1.61</v>
      </c>
      <c r="L73" s="237">
        <v>1.96</v>
      </c>
      <c r="M73" s="237">
        <v>1.96</v>
      </c>
    </row>
    <row r="74" spans="1:13" ht="36" x14ac:dyDescent="0.25">
      <c r="A74" s="52" t="s">
        <v>1992</v>
      </c>
      <c r="B74" s="222" t="s">
        <v>1193</v>
      </c>
      <c r="C74" s="222">
        <v>3659</v>
      </c>
      <c r="D74" s="222" t="s">
        <v>103</v>
      </c>
      <c r="E74" s="231" t="s">
        <v>3056</v>
      </c>
      <c r="F74" s="222" t="s">
        <v>1209</v>
      </c>
      <c r="G74" s="224" t="s">
        <v>133</v>
      </c>
      <c r="H74" s="225" t="s">
        <v>1192</v>
      </c>
      <c r="I74" s="235">
        <v>15.53</v>
      </c>
      <c r="J74" s="237">
        <v>15.53</v>
      </c>
      <c r="L74" s="235">
        <v>18.82</v>
      </c>
      <c r="M74" s="237">
        <v>18.82</v>
      </c>
    </row>
    <row r="75" spans="1:13" ht="24" x14ac:dyDescent="0.25">
      <c r="A75" s="52" t="s">
        <v>1993</v>
      </c>
      <c r="B75" s="222" t="s">
        <v>1193</v>
      </c>
      <c r="C75" s="222">
        <v>20078</v>
      </c>
      <c r="D75" s="222" t="s">
        <v>103</v>
      </c>
      <c r="E75" s="231" t="s">
        <v>3057</v>
      </c>
      <c r="F75" s="222" t="s">
        <v>1209</v>
      </c>
      <c r="G75" s="224" t="s">
        <v>133</v>
      </c>
      <c r="H75" s="225" t="s">
        <v>1279</v>
      </c>
      <c r="I75" s="235">
        <v>22.25</v>
      </c>
      <c r="J75" s="237">
        <v>2.04</v>
      </c>
      <c r="L75" s="235">
        <v>26.96</v>
      </c>
      <c r="M75" s="237">
        <v>2.48</v>
      </c>
    </row>
    <row r="76" spans="1:13" x14ac:dyDescent="0.25">
      <c r="A76" s="52" t="s">
        <v>1994</v>
      </c>
      <c r="B76" s="216" t="s">
        <v>508</v>
      </c>
      <c r="C76" s="216" t="s">
        <v>36</v>
      </c>
      <c r="D76" s="216" t="s">
        <v>37</v>
      </c>
      <c r="E76" s="263" t="s">
        <v>38</v>
      </c>
      <c r="F76" s="216" t="s">
        <v>1188</v>
      </c>
      <c r="G76" s="217" t="s">
        <v>39</v>
      </c>
      <c r="H76" s="216" t="s">
        <v>1189</v>
      </c>
      <c r="I76" s="216" t="s">
        <v>40</v>
      </c>
      <c r="J76" s="218" t="s">
        <v>41</v>
      </c>
      <c r="L76" s="243"/>
      <c r="M76" s="243"/>
    </row>
    <row r="77" spans="1:13" ht="24" x14ac:dyDescent="0.25">
      <c r="A77" s="52" t="s">
        <v>1995</v>
      </c>
      <c r="B77" s="219" t="s">
        <v>1190</v>
      </c>
      <c r="C77" s="219" t="s">
        <v>509</v>
      </c>
      <c r="D77" s="219" t="s">
        <v>70</v>
      </c>
      <c r="E77" s="220" t="s">
        <v>1644</v>
      </c>
      <c r="F77" s="220" t="s">
        <v>3053</v>
      </c>
      <c r="G77" s="221" t="s">
        <v>133</v>
      </c>
      <c r="H77" s="226" t="s">
        <v>1192</v>
      </c>
      <c r="I77" s="236">
        <v>18.2</v>
      </c>
      <c r="J77" s="238">
        <v>18.2</v>
      </c>
      <c r="L77" s="236">
        <v>22.06</v>
      </c>
      <c r="M77" s="238">
        <v>22.06</v>
      </c>
    </row>
    <row r="78" spans="1:13" ht="24" x14ac:dyDescent="0.25">
      <c r="A78" s="52" t="s">
        <v>1996</v>
      </c>
      <c r="B78" s="227" t="s">
        <v>1237</v>
      </c>
      <c r="C78" s="227">
        <v>88248</v>
      </c>
      <c r="D78" s="227" t="s">
        <v>103</v>
      </c>
      <c r="E78" s="232" t="s">
        <v>3054</v>
      </c>
      <c r="F78" s="227" t="s">
        <v>1191</v>
      </c>
      <c r="G78" s="228" t="s">
        <v>79</v>
      </c>
      <c r="H78" s="229" t="s">
        <v>1276</v>
      </c>
      <c r="I78" s="234">
        <v>16.53</v>
      </c>
      <c r="J78" s="239">
        <v>5.45</v>
      </c>
      <c r="L78" s="234">
        <v>20.04</v>
      </c>
      <c r="M78" s="239">
        <v>6.61</v>
      </c>
    </row>
    <row r="79" spans="1:13" ht="24" x14ac:dyDescent="0.25">
      <c r="A79" s="52" t="s">
        <v>1997</v>
      </c>
      <c r="B79" s="227" t="s">
        <v>1237</v>
      </c>
      <c r="C79" s="227">
        <v>88267</v>
      </c>
      <c r="D79" s="227" t="s">
        <v>103</v>
      </c>
      <c r="E79" s="232" t="s">
        <v>1269</v>
      </c>
      <c r="F79" s="227" t="s">
        <v>1191</v>
      </c>
      <c r="G79" s="228" t="s">
        <v>79</v>
      </c>
      <c r="H79" s="229" t="s">
        <v>1276</v>
      </c>
      <c r="I79" s="234">
        <v>23.05</v>
      </c>
      <c r="J79" s="239">
        <v>7.6</v>
      </c>
      <c r="L79" s="234">
        <v>27.94</v>
      </c>
      <c r="M79" s="239">
        <v>9.2200000000000006</v>
      </c>
    </row>
    <row r="80" spans="1:13" ht="36" x14ac:dyDescent="0.25">
      <c r="A80" s="52" t="s">
        <v>1998</v>
      </c>
      <c r="B80" s="222" t="s">
        <v>1193</v>
      </c>
      <c r="C80" s="222">
        <v>10835</v>
      </c>
      <c r="D80" s="222" t="s">
        <v>103</v>
      </c>
      <c r="E80" s="231" t="s">
        <v>3058</v>
      </c>
      <c r="F80" s="222" t="s">
        <v>1209</v>
      </c>
      <c r="G80" s="224" t="s">
        <v>133</v>
      </c>
      <c r="H80" s="225" t="s">
        <v>1192</v>
      </c>
      <c r="I80" s="237">
        <v>4.7</v>
      </c>
      <c r="J80" s="237">
        <v>4.7</v>
      </c>
      <c r="L80" s="237">
        <v>5.7</v>
      </c>
      <c r="M80" s="237">
        <v>5.7</v>
      </c>
    </row>
    <row r="81" spans="1:13" ht="24" x14ac:dyDescent="0.25">
      <c r="A81" s="52" t="s">
        <v>1999</v>
      </c>
      <c r="B81" s="222" t="s">
        <v>1193</v>
      </c>
      <c r="C81" s="222">
        <v>20078</v>
      </c>
      <c r="D81" s="222" t="s">
        <v>103</v>
      </c>
      <c r="E81" s="231" t="s">
        <v>3057</v>
      </c>
      <c r="F81" s="222" t="s">
        <v>1209</v>
      </c>
      <c r="G81" s="224" t="s">
        <v>133</v>
      </c>
      <c r="H81" s="225" t="s">
        <v>1280</v>
      </c>
      <c r="I81" s="235">
        <v>22.25</v>
      </c>
      <c r="J81" s="237">
        <v>0.43</v>
      </c>
      <c r="L81" s="235">
        <v>26.96</v>
      </c>
      <c r="M81" s="237">
        <v>0.53</v>
      </c>
    </row>
    <row r="82" spans="1:13" x14ac:dyDescent="0.25">
      <c r="A82" s="52" t="s">
        <v>2000</v>
      </c>
      <c r="B82" s="216" t="s">
        <v>510</v>
      </c>
      <c r="C82" s="216" t="s">
        <v>36</v>
      </c>
      <c r="D82" s="216" t="s">
        <v>37</v>
      </c>
      <c r="E82" s="263" t="s">
        <v>38</v>
      </c>
      <c r="F82" s="216" t="s">
        <v>1188</v>
      </c>
      <c r="G82" s="217" t="s">
        <v>39</v>
      </c>
      <c r="H82" s="216" t="s">
        <v>1189</v>
      </c>
      <c r="I82" s="216" t="s">
        <v>40</v>
      </c>
      <c r="J82" s="218" t="s">
        <v>41</v>
      </c>
      <c r="L82" s="243"/>
      <c r="M82" s="243"/>
    </row>
    <row r="83" spans="1:13" ht="24" x14ac:dyDescent="0.25">
      <c r="A83" s="52" t="s">
        <v>2001</v>
      </c>
      <c r="B83" s="219" t="s">
        <v>1190</v>
      </c>
      <c r="C83" s="219" t="s">
        <v>511</v>
      </c>
      <c r="D83" s="219" t="s">
        <v>70</v>
      </c>
      <c r="E83" s="220" t="s">
        <v>1651</v>
      </c>
      <c r="F83" s="220" t="s">
        <v>3053</v>
      </c>
      <c r="G83" s="221" t="s">
        <v>133</v>
      </c>
      <c r="H83" s="226" t="s">
        <v>1192</v>
      </c>
      <c r="I83" s="236">
        <v>26.57</v>
      </c>
      <c r="J83" s="238">
        <v>26.57</v>
      </c>
      <c r="L83" s="236">
        <v>32.200000000000003</v>
      </c>
      <c r="M83" s="238">
        <v>32.200000000000003</v>
      </c>
    </row>
    <row r="84" spans="1:13" ht="24" x14ac:dyDescent="0.25">
      <c r="A84" s="52" t="s">
        <v>2002</v>
      </c>
      <c r="B84" s="227" t="s">
        <v>1237</v>
      </c>
      <c r="C84" s="227">
        <v>88248</v>
      </c>
      <c r="D84" s="227" t="s">
        <v>103</v>
      </c>
      <c r="E84" s="232" t="s">
        <v>3054</v>
      </c>
      <c r="F84" s="227" t="s">
        <v>1191</v>
      </c>
      <c r="G84" s="228" t="s">
        <v>79</v>
      </c>
      <c r="H84" s="229" t="s">
        <v>1276</v>
      </c>
      <c r="I84" s="234">
        <v>16.53</v>
      </c>
      <c r="J84" s="239">
        <v>5.45</v>
      </c>
      <c r="L84" s="234">
        <v>20.04</v>
      </c>
      <c r="M84" s="239">
        <v>6.61</v>
      </c>
    </row>
    <row r="85" spans="1:13" ht="24" x14ac:dyDescent="0.25">
      <c r="A85" s="52" t="s">
        <v>2003</v>
      </c>
      <c r="B85" s="227" t="s">
        <v>1237</v>
      </c>
      <c r="C85" s="227">
        <v>88267</v>
      </c>
      <c r="D85" s="227" t="s">
        <v>103</v>
      </c>
      <c r="E85" s="232" t="s">
        <v>1269</v>
      </c>
      <c r="F85" s="227" t="s">
        <v>1191</v>
      </c>
      <c r="G85" s="228" t="s">
        <v>79</v>
      </c>
      <c r="H85" s="229" t="s">
        <v>1276</v>
      </c>
      <c r="I85" s="234">
        <v>23.05</v>
      </c>
      <c r="J85" s="239">
        <v>7.6</v>
      </c>
      <c r="L85" s="234">
        <v>27.94</v>
      </c>
      <c r="M85" s="239">
        <v>9.2200000000000006</v>
      </c>
    </row>
    <row r="86" spans="1:13" x14ac:dyDescent="0.25">
      <c r="A86" s="52" t="s">
        <v>2004</v>
      </c>
      <c r="B86" s="222" t="s">
        <v>1193</v>
      </c>
      <c r="C86" s="222">
        <v>10765</v>
      </c>
      <c r="D86" s="222" t="s">
        <v>103</v>
      </c>
      <c r="E86" s="231" t="s">
        <v>1281</v>
      </c>
      <c r="F86" s="222" t="s">
        <v>1209</v>
      </c>
      <c r="G86" s="224" t="s">
        <v>133</v>
      </c>
      <c r="H86" s="225" t="s">
        <v>1192</v>
      </c>
      <c r="I86" s="235">
        <v>11.45</v>
      </c>
      <c r="J86" s="237">
        <v>11.45</v>
      </c>
      <c r="L86" s="235">
        <v>13.88</v>
      </c>
      <c r="M86" s="237">
        <v>13.88</v>
      </c>
    </row>
    <row r="87" spans="1:13" x14ac:dyDescent="0.25">
      <c r="A87" s="52" t="s">
        <v>2005</v>
      </c>
      <c r="B87" s="222" t="s">
        <v>1193</v>
      </c>
      <c r="C87" s="222">
        <v>296</v>
      </c>
      <c r="D87" s="222" t="s">
        <v>103</v>
      </c>
      <c r="E87" s="231" t="s">
        <v>1278</v>
      </c>
      <c r="F87" s="222" t="s">
        <v>1209</v>
      </c>
      <c r="G87" s="224" t="s">
        <v>133</v>
      </c>
      <c r="H87" s="225" t="s">
        <v>1192</v>
      </c>
      <c r="I87" s="237">
        <v>1.61</v>
      </c>
      <c r="J87" s="237">
        <v>1.61</v>
      </c>
      <c r="L87" s="237">
        <v>1.96</v>
      </c>
      <c r="M87" s="237">
        <v>1.96</v>
      </c>
    </row>
    <row r="88" spans="1:13" ht="24" x14ac:dyDescent="0.25">
      <c r="A88" s="52" t="s">
        <v>2006</v>
      </c>
      <c r="B88" s="222" t="s">
        <v>1193</v>
      </c>
      <c r="C88" s="222">
        <v>20078</v>
      </c>
      <c r="D88" s="222" t="s">
        <v>103</v>
      </c>
      <c r="E88" s="231" t="s">
        <v>3057</v>
      </c>
      <c r="F88" s="222" t="s">
        <v>1209</v>
      </c>
      <c r="G88" s="224" t="s">
        <v>133</v>
      </c>
      <c r="H88" s="225" t="s">
        <v>1280</v>
      </c>
      <c r="I88" s="235">
        <v>22.25</v>
      </c>
      <c r="J88" s="237">
        <v>0.43</v>
      </c>
      <c r="L88" s="235">
        <v>26.96</v>
      </c>
      <c r="M88" s="237">
        <v>0.53</v>
      </c>
    </row>
    <row r="89" spans="1:13" x14ac:dyDescent="0.25">
      <c r="A89" s="52" t="s">
        <v>2007</v>
      </c>
      <c r="B89" s="216" t="s">
        <v>512</v>
      </c>
      <c r="C89" s="216" t="s">
        <v>36</v>
      </c>
      <c r="D89" s="216" t="s">
        <v>37</v>
      </c>
      <c r="E89" s="263" t="s">
        <v>38</v>
      </c>
      <c r="F89" s="216" t="s">
        <v>1188</v>
      </c>
      <c r="G89" s="217" t="s">
        <v>39</v>
      </c>
      <c r="H89" s="216" t="s">
        <v>1189</v>
      </c>
      <c r="I89" s="216" t="s">
        <v>40</v>
      </c>
      <c r="J89" s="218" t="s">
        <v>41</v>
      </c>
      <c r="L89" s="243"/>
      <c r="M89" s="243"/>
    </row>
    <row r="90" spans="1:13" x14ac:dyDescent="0.25">
      <c r="A90" s="52" t="s">
        <v>2008</v>
      </c>
      <c r="B90" s="219" t="s">
        <v>1190</v>
      </c>
      <c r="C90" s="219" t="s">
        <v>513</v>
      </c>
      <c r="D90" s="219" t="s">
        <v>70</v>
      </c>
      <c r="E90" s="220" t="s">
        <v>514</v>
      </c>
      <c r="F90" s="219" t="s">
        <v>1282</v>
      </c>
      <c r="G90" s="221" t="s">
        <v>133</v>
      </c>
      <c r="H90" s="226" t="s">
        <v>1192</v>
      </c>
      <c r="I90" s="236">
        <v>19.52</v>
      </c>
      <c r="J90" s="238">
        <v>19.52</v>
      </c>
      <c r="L90" s="236">
        <v>23.66</v>
      </c>
      <c r="M90" s="238">
        <v>23.66</v>
      </c>
    </row>
    <row r="91" spans="1:13" ht="24" x14ac:dyDescent="0.25">
      <c r="A91" s="52" t="s">
        <v>2009</v>
      </c>
      <c r="B91" s="227" t="s">
        <v>1237</v>
      </c>
      <c r="C91" s="227">
        <v>88248</v>
      </c>
      <c r="D91" s="227" t="s">
        <v>103</v>
      </c>
      <c r="E91" s="232" t="s">
        <v>3054</v>
      </c>
      <c r="F91" s="227" t="s">
        <v>1191</v>
      </c>
      <c r="G91" s="228" t="s">
        <v>79</v>
      </c>
      <c r="H91" s="229" t="s">
        <v>1283</v>
      </c>
      <c r="I91" s="234">
        <v>16.53</v>
      </c>
      <c r="J91" s="239">
        <v>4.13</v>
      </c>
      <c r="L91" s="234">
        <v>20.04</v>
      </c>
      <c r="M91" s="239">
        <v>5.01</v>
      </c>
    </row>
    <row r="92" spans="1:13" ht="24" x14ac:dyDescent="0.25">
      <c r="A92" s="52" t="s">
        <v>2010</v>
      </c>
      <c r="B92" s="227" t="s">
        <v>1237</v>
      </c>
      <c r="C92" s="227">
        <v>88267</v>
      </c>
      <c r="D92" s="227" t="s">
        <v>103</v>
      </c>
      <c r="E92" s="232" t="s">
        <v>1269</v>
      </c>
      <c r="F92" s="227" t="s">
        <v>1191</v>
      </c>
      <c r="G92" s="228" t="s">
        <v>79</v>
      </c>
      <c r="H92" s="229" t="s">
        <v>1283</v>
      </c>
      <c r="I92" s="234">
        <v>23.05</v>
      </c>
      <c r="J92" s="239">
        <v>5.76</v>
      </c>
      <c r="L92" s="234">
        <v>27.94</v>
      </c>
      <c r="M92" s="239">
        <v>6.98</v>
      </c>
    </row>
    <row r="93" spans="1:13" x14ac:dyDescent="0.25">
      <c r="A93" s="52" t="s">
        <v>2011</v>
      </c>
      <c r="B93" s="222" t="s">
        <v>1193</v>
      </c>
      <c r="C93" s="222">
        <v>39319</v>
      </c>
      <c r="D93" s="222" t="s">
        <v>103</v>
      </c>
      <c r="E93" s="231" t="s">
        <v>1284</v>
      </c>
      <c r="F93" s="222" t="s">
        <v>1209</v>
      </c>
      <c r="G93" s="224" t="s">
        <v>133</v>
      </c>
      <c r="H93" s="225" t="s">
        <v>1192</v>
      </c>
      <c r="I93" s="237">
        <v>7.57</v>
      </c>
      <c r="J93" s="237">
        <v>7.57</v>
      </c>
      <c r="L93" s="237">
        <v>9.18</v>
      </c>
      <c r="M93" s="237">
        <v>9.18</v>
      </c>
    </row>
    <row r="94" spans="1:13" x14ac:dyDescent="0.25">
      <c r="A94" s="52" t="s">
        <v>2012</v>
      </c>
      <c r="B94" s="222" t="s">
        <v>1193</v>
      </c>
      <c r="C94" s="222">
        <v>296</v>
      </c>
      <c r="D94" s="222" t="s">
        <v>103</v>
      </c>
      <c r="E94" s="231" t="s">
        <v>1278</v>
      </c>
      <c r="F94" s="222" t="s">
        <v>1209</v>
      </c>
      <c r="G94" s="224" t="s">
        <v>133</v>
      </c>
      <c r="H94" s="225" t="s">
        <v>1192</v>
      </c>
      <c r="I94" s="237">
        <v>1.61</v>
      </c>
      <c r="J94" s="237">
        <v>1.61</v>
      </c>
      <c r="L94" s="237">
        <v>1.96</v>
      </c>
      <c r="M94" s="237">
        <v>1.96</v>
      </c>
    </row>
    <row r="95" spans="1:13" ht="24" x14ac:dyDescent="0.25">
      <c r="A95" s="52" t="s">
        <v>2013</v>
      </c>
      <c r="B95" s="222" t="s">
        <v>1193</v>
      </c>
      <c r="C95" s="222">
        <v>20078</v>
      </c>
      <c r="D95" s="222" t="s">
        <v>103</v>
      </c>
      <c r="E95" s="231" t="s">
        <v>3057</v>
      </c>
      <c r="F95" s="222" t="s">
        <v>1209</v>
      </c>
      <c r="G95" s="224" t="s">
        <v>133</v>
      </c>
      <c r="H95" s="225" t="s">
        <v>1280</v>
      </c>
      <c r="I95" s="235">
        <v>22.25</v>
      </c>
      <c r="J95" s="237">
        <v>0.43</v>
      </c>
      <c r="L95" s="235">
        <v>26.96</v>
      </c>
      <c r="M95" s="237">
        <v>0.53</v>
      </c>
    </row>
    <row r="96" spans="1:13" x14ac:dyDescent="0.25">
      <c r="A96" s="52" t="s">
        <v>2014</v>
      </c>
      <c r="B96" s="216" t="s">
        <v>515</v>
      </c>
      <c r="C96" s="216" t="s">
        <v>36</v>
      </c>
      <c r="D96" s="216" t="s">
        <v>37</v>
      </c>
      <c r="E96" s="263" t="s">
        <v>38</v>
      </c>
      <c r="F96" s="216" t="s">
        <v>1188</v>
      </c>
      <c r="G96" s="217" t="s">
        <v>39</v>
      </c>
      <c r="H96" s="216" t="s">
        <v>1189</v>
      </c>
      <c r="I96" s="216" t="s">
        <v>40</v>
      </c>
      <c r="J96" s="218" t="s">
        <v>41</v>
      </c>
      <c r="L96" s="243"/>
      <c r="M96" s="243"/>
    </row>
    <row r="97" spans="1:13" x14ac:dyDescent="0.25">
      <c r="A97" s="52" t="s">
        <v>2015</v>
      </c>
      <c r="B97" s="219" t="s">
        <v>1190</v>
      </c>
      <c r="C97" s="219" t="s">
        <v>516</v>
      </c>
      <c r="D97" s="219" t="s">
        <v>70</v>
      </c>
      <c r="E97" s="220" t="s">
        <v>517</v>
      </c>
      <c r="F97" s="219" t="s">
        <v>1282</v>
      </c>
      <c r="G97" s="221" t="s">
        <v>133</v>
      </c>
      <c r="H97" s="226" t="s">
        <v>1192</v>
      </c>
      <c r="I97" s="238">
        <v>7.85</v>
      </c>
      <c r="J97" s="238">
        <v>7.85</v>
      </c>
      <c r="L97" s="238">
        <v>9.52</v>
      </c>
      <c r="M97" s="238">
        <v>9.52</v>
      </c>
    </row>
    <row r="98" spans="1:13" ht="24" x14ac:dyDescent="0.25">
      <c r="A98" s="52" t="s">
        <v>2016</v>
      </c>
      <c r="B98" s="227" t="s">
        <v>1237</v>
      </c>
      <c r="C98" s="227">
        <v>88248</v>
      </c>
      <c r="D98" s="227" t="s">
        <v>103</v>
      </c>
      <c r="E98" s="232" t="s">
        <v>3054</v>
      </c>
      <c r="F98" s="227" t="s">
        <v>1191</v>
      </c>
      <c r="G98" s="228" t="s">
        <v>79</v>
      </c>
      <c r="H98" s="229" t="s">
        <v>1285</v>
      </c>
      <c r="I98" s="234">
        <v>16.53</v>
      </c>
      <c r="J98" s="239">
        <v>0.31</v>
      </c>
      <c r="L98" s="234">
        <v>20.04</v>
      </c>
      <c r="M98" s="239">
        <v>0.38</v>
      </c>
    </row>
    <row r="99" spans="1:13" ht="24" x14ac:dyDescent="0.25">
      <c r="A99" s="52" t="s">
        <v>2017</v>
      </c>
      <c r="B99" s="227" t="s">
        <v>1237</v>
      </c>
      <c r="C99" s="227">
        <v>88267</v>
      </c>
      <c r="D99" s="227" t="s">
        <v>103</v>
      </c>
      <c r="E99" s="232" t="s">
        <v>1269</v>
      </c>
      <c r="F99" s="227" t="s">
        <v>1191</v>
      </c>
      <c r="G99" s="228" t="s">
        <v>79</v>
      </c>
      <c r="H99" s="229" t="s">
        <v>1285</v>
      </c>
      <c r="I99" s="234">
        <v>23.05</v>
      </c>
      <c r="J99" s="239">
        <v>0.44</v>
      </c>
      <c r="L99" s="234">
        <v>27.94</v>
      </c>
      <c r="M99" s="239">
        <v>0.54</v>
      </c>
    </row>
    <row r="100" spans="1:13" ht="36" x14ac:dyDescent="0.25">
      <c r="A100" s="52" t="s">
        <v>2018</v>
      </c>
      <c r="B100" s="222" t="s">
        <v>1193</v>
      </c>
      <c r="C100" s="222">
        <v>142</v>
      </c>
      <c r="D100" s="222" t="s">
        <v>103</v>
      </c>
      <c r="E100" s="231" t="s">
        <v>3059</v>
      </c>
      <c r="F100" s="222" t="s">
        <v>1209</v>
      </c>
      <c r="G100" s="222" t="s">
        <v>1286</v>
      </c>
      <c r="H100" s="225" t="s">
        <v>1275</v>
      </c>
      <c r="I100" s="235">
        <v>29.91</v>
      </c>
      <c r="J100" s="237">
        <v>0.23</v>
      </c>
      <c r="L100" s="235">
        <v>36.25</v>
      </c>
      <c r="M100" s="237">
        <v>0.28999999999999998</v>
      </c>
    </row>
    <row r="101" spans="1:13" x14ac:dyDescent="0.25">
      <c r="A101" s="52" t="s">
        <v>2019</v>
      </c>
      <c r="B101" s="222" t="s">
        <v>1193</v>
      </c>
      <c r="C101" s="222">
        <v>5061</v>
      </c>
      <c r="D101" s="222" t="s">
        <v>103</v>
      </c>
      <c r="E101" s="231" t="s">
        <v>1287</v>
      </c>
      <c r="F101" s="222" t="s">
        <v>1209</v>
      </c>
      <c r="G101" s="224" t="s">
        <v>1288</v>
      </c>
      <c r="H101" s="225" t="s">
        <v>1289</v>
      </c>
      <c r="I101" s="235">
        <v>18.149999999999999</v>
      </c>
      <c r="J101" s="237">
        <v>0.01</v>
      </c>
      <c r="L101" s="235">
        <v>22</v>
      </c>
      <c r="M101" s="237">
        <v>0.02</v>
      </c>
    </row>
    <row r="102" spans="1:13" ht="24" x14ac:dyDescent="0.25">
      <c r="A102" s="52" t="s">
        <v>2020</v>
      </c>
      <c r="B102" s="222" t="s">
        <v>1193</v>
      </c>
      <c r="C102" s="222">
        <v>5104</v>
      </c>
      <c r="D102" s="222" t="s">
        <v>103</v>
      </c>
      <c r="E102" s="231" t="s">
        <v>1290</v>
      </c>
      <c r="F102" s="222" t="s">
        <v>1209</v>
      </c>
      <c r="G102" s="224" t="s">
        <v>1288</v>
      </c>
      <c r="H102" s="225" t="s">
        <v>1291</v>
      </c>
      <c r="I102" s="235">
        <v>50.68</v>
      </c>
      <c r="J102" s="237">
        <v>0</v>
      </c>
      <c r="L102" s="235">
        <v>61.41</v>
      </c>
      <c r="M102" s="237">
        <v>0.01</v>
      </c>
    </row>
    <row r="103" spans="1:13" x14ac:dyDescent="0.25">
      <c r="A103" s="52" t="s">
        <v>2021</v>
      </c>
      <c r="B103" s="222" t="s">
        <v>1193</v>
      </c>
      <c r="C103" s="222">
        <v>13388</v>
      </c>
      <c r="D103" s="222" t="s">
        <v>103</v>
      </c>
      <c r="E103" s="231" t="s">
        <v>1292</v>
      </c>
      <c r="F103" s="222" t="s">
        <v>1209</v>
      </c>
      <c r="G103" s="224" t="s">
        <v>1288</v>
      </c>
      <c r="H103" s="225" t="s">
        <v>1293</v>
      </c>
      <c r="I103" s="235">
        <v>116.46</v>
      </c>
      <c r="J103" s="237">
        <v>1.03</v>
      </c>
      <c r="L103" s="235">
        <v>141.12</v>
      </c>
      <c r="M103" s="237">
        <v>1.25</v>
      </c>
    </row>
    <row r="104" spans="1:13" ht="24" x14ac:dyDescent="0.25">
      <c r="A104" s="52" t="s">
        <v>2022</v>
      </c>
      <c r="B104" s="222" t="s">
        <v>1193</v>
      </c>
      <c r="C104" s="222">
        <v>40782</v>
      </c>
      <c r="D104" s="222" t="s">
        <v>103</v>
      </c>
      <c r="E104" s="231" t="s">
        <v>1294</v>
      </c>
      <c r="F104" s="222" t="s">
        <v>1209</v>
      </c>
      <c r="G104" s="224" t="s">
        <v>289</v>
      </c>
      <c r="H104" s="225" t="s">
        <v>1295</v>
      </c>
      <c r="I104" s="235">
        <v>29.73</v>
      </c>
      <c r="J104" s="237">
        <v>4.67</v>
      </c>
      <c r="L104" s="235">
        <v>36.03</v>
      </c>
      <c r="M104" s="237">
        <v>5.67</v>
      </c>
    </row>
    <row r="105" spans="1:13" ht="24" x14ac:dyDescent="0.25">
      <c r="A105" s="52" t="s">
        <v>2023</v>
      </c>
      <c r="B105" s="222" t="s">
        <v>1193</v>
      </c>
      <c r="C105" s="222">
        <v>42528</v>
      </c>
      <c r="D105" s="222" t="s">
        <v>103</v>
      </c>
      <c r="E105" s="231" t="s">
        <v>1296</v>
      </c>
      <c r="F105" s="222" t="s">
        <v>1209</v>
      </c>
      <c r="G105" s="224" t="s">
        <v>11</v>
      </c>
      <c r="H105" s="225" t="s">
        <v>1268</v>
      </c>
      <c r="I105" s="237">
        <v>7.51</v>
      </c>
      <c r="J105" s="237">
        <v>1.1200000000000001</v>
      </c>
      <c r="L105" s="237">
        <v>9.1</v>
      </c>
      <c r="M105" s="237">
        <v>1.36</v>
      </c>
    </row>
    <row r="106" spans="1:13" x14ac:dyDescent="0.25">
      <c r="A106" s="52" t="s">
        <v>2024</v>
      </c>
      <c r="B106" s="216" t="s">
        <v>1297</v>
      </c>
      <c r="C106" s="216" t="s">
        <v>36</v>
      </c>
      <c r="D106" s="216" t="s">
        <v>37</v>
      </c>
      <c r="E106" s="263" t="s">
        <v>38</v>
      </c>
      <c r="F106" s="216" t="s">
        <v>1188</v>
      </c>
      <c r="G106" s="217" t="s">
        <v>39</v>
      </c>
      <c r="H106" s="216" t="s">
        <v>1189</v>
      </c>
      <c r="I106" s="216" t="s">
        <v>40</v>
      </c>
      <c r="J106" s="218" t="s">
        <v>41</v>
      </c>
      <c r="L106" s="243"/>
      <c r="M106" s="243"/>
    </row>
    <row r="107" spans="1:13" ht="48" x14ac:dyDescent="0.25">
      <c r="A107" s="52" t="s">
        <v>2025</v>
      </c>
      <c r="B107" s="219" t="s">
        <v>1190</v>
      </c>
      <c r="C107" s="219" t="s">
        <v>1298</v>
      </c>
      <c r="D107" s="219" t="s">
        <v>70</v>
      </c>
      <c r="E107" s="220" t="s">
        <v>3060</v>
      </c>
      <c r="F107" s="220" t="s">
        <v>3053</v>
      </c>
      <c r="G107" s="221" t="s">
        <v>133</v>
      </c>
      <c r="H107" s="226" t="s">
        <v>1192</v>
      </c>
      <c r="I107" s="236">
        <v>53.76</v>
      </c>
      <c r="J107" s="238">
        <v>53.76</v>
      </c>
      <c r="L107" s="236">
        <v>65.150000000000006</v>
      </c>
      <c r="M107" s="238">
        <v>65.150000000000006</v>
      </c>
    </row>
    <row r="108" spans="1:13" ht="24" x14ac:dyDescent="0.25">
      <c r="A108" s="52" t="s">
        <v>2026</v>
      </c>
      <c r="B108" s="227" t="s">
        <v>1237</v>
      </c>
      <c r="C108" s="227">
        <v>88248</v>
      </c>
      <c r="D108" s="227" t="s">
        <v>103</v>
      </c>
      <c r="E108" s="232" t="s">
        <v>3054</v>
      </c>
      <c r="F108" s="227" t="s">
        <v>1191</v>
      </c>
      <c r="G108" s="228" t="s">
        <v>79</v>
      </c>
      <c r="H108" s="229" t="s">
        <v>1283</v>
      </c>
      <c r="I108" s="234">
        <v>16.53</v>
      </c>
      <c r="J108" s="239">
        <v>4.13</v>
      </c>
      <c r="L108" s="234">
        <v>20.04</v>
      </c>
      <c r="M108" s="239">
        <v>5.01</v>
      </c>
    </row>
    <row r="109" spans="1:13" ht="24" x14ac:dyDescent="0.25">
      <c r="A109" s="52" t="s">
        <v>2027</v>
      </c>
      <c r="B109" s="227" t="s">
        <v>1237</v>
      </c>
      <c r="C109" s="227">
        <v>88267</v>
      </c>
      <c r="D109" s="227" t="s">
        <v>103</v>
      </c>
      <c r="E109" s="232" t="s">
        <v>1269</v>
      </c>
      <c r="F109" s="227" t="s">
        <v>1191</v>
      </c>
      <c r="G109" s="228" t="s">
        <v>79</v>
      </c>
      <c r="H109" s="229" t="s">
        <v>1283</v>
      </c>
      <c r="I109" s="234">
        <v>23.05</v>
      </c>
      <c r="J109" s="239">
        <v>5.76</v>
      </c>
      <c r="L109" s="234">
        <v>27.94</v>
      </c>
      <c r="M109" s="239">
        <v>6.98</v>
      </c>
    </row>
    <row r="110" spans="1:13" ht="24" x14ac:dyDescent="0.25">
      <c r="A110" s="52" t="s">
        <v>2028</v>
      </c>
      <c r="B110" s="222" t="s">
        <v>1193</v>
      </c>
      <c r="C110" s="222">
        <v>11717</v>
      </c>
      <c r="D110" s="222" t="s">
        <v>103</v>
      </c>
      <c r="E110" s="231" t="s">
        <v>1299</v>
      </c>
      <c r="F110" s="222" t="s">
        <v>1209</v>
      </c>
      <c r="G110" s="224" t="s">
        <v>133</v>
      </c>
      <c r="H110" s="225" t="s">
        <v>1192</v>
      </c>
      <c r="I110" s="235">
        <v>39.54</v>
      </c>
      <c r="J110" s="237">
        <v>39.54</v>
      </c>
      <c r="L110" s="235">
        <v>47.92</v>
      </c>
      <c r="M110" s="237">
        <v>47.92</v>
      </c>
    </row>
    <row r="111" spans="1:13" x14ac:dyDescent="0.25">
      <c r="A111" s="52" t="s">
        <v>2029</v>
      </c>
      <c r="B111" s="222" t="s">
        <v>1193</v>
      </c>
      <c r="C111" s="222">
        <v>122</v>
      </c>
      <c r="D111" s="222" t="s">
        <v>103</v>
      </c>
      <c r="E111" s="231" t="s">
        <v>1270</v>
      </c>
      <c r="F111" s="222" t="s">
        <v>1209</v>
      </c>
      <c r="G111" s="224" t="s">
        <v>133</v>
      </c>
      <c r="H111" s="225" t="s">
        <v>1300</v>
      </c>
      <c r="I111" s="235">
        <v>53.9</v>
      </c>
      <c r="J111" s="237">
        <v>0.79</v>
      </c>
      <c r="L111" s="235">
        <v>65.319999999999993</v>
      </c>
      <c r="M111" s="237">
        <v>0.96</v>
      </c>
    </row>
    <row r="112" spans="1:13" x14ac:dyDescent="0.25">
      <c r="A112" s="52" t="s">
        <v>2030</v>
      </c>
      <c r="B112" s="222" t="s">
        <v>1193</v>
      </c>
      <c r="C112" s="222">
        <v>296</v>
      </c>
      <c r="D112" s="222" t="s">
        <v>103</v>
      </c>
      <c r="E112" s="231" t="s">
        <v>1278</v>
      </c>
      <c r="F112" s="222" t="s">
        <v>1209</v>
      </c>
      <c r="G112" s="224" t="s">
        <v>133</v>
      </c>
      <c r="H112" s="225" t="s">
        <v>1192</v>
      </c>
      <c r="I112" s="237">
        <v>1.61</v>
      </c>
      <c r="J112" s="237">
        <v>1.61</v>
      </c>
      <c r="L112" s="237">
        <v>1.96</v>
      </c>
      <c r="M112" s="237">
        <v>1.96</v>
      </c>
    </row>
    <row r="113" spans="1:13" x14ac:dyDescent="0.25">
      <c r="A113" s="52" t="s">
        <v>2031</v>
      </c>
      <c r="B113" s="222" t="s">
        <v>1193</v>
      </c>
      <c r="C113" s="222">
        <v>38383</v>
      </c>
      <c r="D113" s="222" t="s">
        <v>103</v>
      </c>
      <c r="E113" s="231" t="s">
        <v>1272</v>
      </c>
      <c r="F113" s="222" t="s">
        <v>1209</v>
      </c>
      <c r="G113" s="224" t="s">
        <v>133</v>
      </c>
      <c r="H113" s="225" t="s">
        <v>1301</v>
      </c>
      <c r="I113" s="237">
        <v>1.77</v>
      </c>
      <c r="J113" s="237">
        <v>0.1</v>
      </c>
      <c r="L113" s="237">
        <v>2.15</v>
      </c>
      <c r="M113" s="237">
        <v>0.13</v>
      </c>
    </row>
    <row r="114" spans="1:13" ht="24" x14ac:dyDescent="0.25">
      <c r="A114" s="52" t="s">
        <v>2032</v>
      </c>
      <c r="B114" s="222" t="s">
        <v>1193</v>
      </c>
      <c r="C114" s="222">
        <v>20078</v>
      </c>
      <c r="D114" s="222" t="s">
        <v>103</v>
      </c>
      <c r="E114" s="231" t="s">
        <v>3057</v>
      </c>
      <c r="F114" s="222" t="s">
        <v>1209</v>
      </c>
      <c r="G114" s="224" t="s">
        <v>133</v>
      </c>
      <c r="H114" s="225" t="s">
        <v>1280</v>
      </c>
      <c r="I114" s="235">
        <v>22.25</v>
      </c>
      <c r="J114" s="237">
        <v>0.43</v>
      </c>
      <c r="L114" s="235">
        <v>26.96</v>
      </c>
      <c r="M114" s="237">
        <v>0.53</v>
      </c>
    </row>
    <row r="115" spans="1:13" ht="24" x14ac:dyDescent="0.25">
      <c r="A115" s="52" t="s">
        <v>2033</v>
      </c>
      <c r="B115" s="222" t="s">
        <v>1193</v>
      </c>
      <c r="C115" s="222">
        <v>20083</v>
      </c>
      <c r="D115" s="222" t="s">
        <v>103</v>
      </c>
      <c r="E115" s="231" t="s">
        <v>1274</v>
      </c>
      <c r="F115" s="222" t="s">
        <v>1209</v>
      </c>
      <c r="G115" s="224" t="s">
        <v>133</v>
      </c>
      <c r="H115" s="225" t="s">
        <v>1302</v>
      </c>
      <c r="I115" s="235">
        <v>61.08</v>
      </c>
      <c r="J115" s="237">
        <v>1.36</v>
      </c>
      <c r="L115" s="235">
        <v>74.010000000000005</v>
      </c>
      <c r="M115" s="237">
        <v>1.66</v>
      </c>
    </row>
    <row r="116" spans="1:13" x14ac:dyDescent="0.25">
      <c r="A116" s="52" t="s">
        <v>2034</v>
      </c>
      <c r="B116" s="216" t="s">
        <v>527</v>
      </c>
      <c r="C116" s="216" t="s">
        <v>36</v>
      </c>
      <c r="D116" s="216" t="s">
        <v>37</v>
      </c>
      <c r="E116" s="263" t="s">
        <v>38</v>
      </c>
      <c r="F116" s="216" t="s">
        <v>1188</v>
      </c>
      <c r="G116" s="217" t="s">
        <v>39</v>
      </c>
      <c r="H116" s="216" t="s">
        <v>1189</v>
      </c>
      <c r="I116" s="216" t="s">
        <v>40</v>
      </c>
      <c r="J116" s="218" t="s">
        <v>41</v>
      </c>
      <c r="L116" s="243"/>
      <c r="M116" s="243"/>
    </row>
    <row r="117" spans="1:13" ht="36" x14ac:dyDescent="0.25">
      <c r="A117" s="52" t="s">
        <v>2035</v>
      </c>
      <c r="B117" s="219" t="s">
        <v>1190</v>
      </c>
      <c r="C117" s="219" t="s">
        <v>528</v>
      </c>
      <c r="D117" s="219" t="s">
        <v>70</v>
      </c>
      <c r="E117" s="220" t="s">
        <v>3061</v>
      </c>
      <c r="F117" s="220" t="s">
        <v>3053</v>
      </c>
      <c r="G117" s="221" t="s">
        <v>133</v>
      </c>
      <c r="H117" s="226" t="s">
        <v>1192</v>
      </c>
      <c r="I117" s="236">
        <v>82.67</v>
      </c>
      <c r="J117" s="236">
        <v>82.67</v>
      </c>
      <c r="L117" s="236">
        <v>100.17</v>
      </c>
      <c r="M117" s="236">
        <v>100.17</v>
      </c>
    </row>
    <row r="118" spans="1:13" ht="24" x14ac:dyDescent="0.25">
      <c r="A118" s="52" t="s">
        <v>2036</v>
      </c>
      <c r="B118" s="227" t="s">
        <v>1237</v>
      </c>
      <c r="C118" s="227">
        <v>95541</v>
      </c>
      <c r="D118" s="227" t="s">
        <v>103</v>
      </c>
      <c r="E118" s="232" t="s">
        <v>3062</v>
      </c>
      <c r="F118" s="232" t="s">
        <v>3053</v>
      </c>
      <c r="G118" s="228" t="s">
        <v>133</v>
      </c>
      <c r="H118" s="229" t="s">
        <v>1192</v>
      </c>
      <c r="I118" s="239">
        <v>4.0999999999999996</v>
      </c>
      <c r="J118" s="239">
        <v>4.0999999999999996</v>
      </c>
      <c r="L118" s="239">
        <v>4.97</v>
      </c>
      <c r="M118" s="239">
        <v>4.97</v>
      </c>
    </row>
    <row r="119" spans="1:13" ht="24" x14ac:dyDescent="0.25">
      <c r="A119" s="52" t="s">
        <v>2037</v>
      </c>
      <c r="B119" s="222" t="s">
        <v>1193</v>
      </c>
      <c r="C119" s="222">
        <v>37401</v>
      </c>
      <c r="D119" s="222" t="s">
        <v>103</v>
      </c>
      <c r="E119" s="231" t="s">
        <v>1303</v>
      </c>
      <c r="F119" s="222" t="s">
        <v>1209</v>
      </c>
      <c r="G119" s="224" t="s">
        <v>133</v>
      </c>
      <c r="H119" s="225" t="s">
        <v>1192</v>
      </c>
      <c r="I119" s="235">
        <v>78.56</v>
      </c>
      <c r="J119" s="237">
        <v>78.56</v>
      </c>
      <c r="L119" s="235">
        <v>95.2</v>
      </c>
      <c r="M119" s="237">
        <v>95.2</v>
      </c>
    </row>
    <row r="120" spans="1:13" x14ac:dyDescent="0.25">
      <c r="A120" s="52" t="s">
        <v>2038</v>
      </c>
      <c r="B120" s="216" t="s">
        <v>529</v>
      </c>
      <c r="C120" s="216" t="s">
        <v>36</v>
      </c>
      <c r="D120" s="216" t="s">
        <v>37</v>
      </c>
      <c r="E120" s="263" t="s">
        <v>38</v>
      </c>
      <c r="F120" s="216" t="s">
        <v>1188</v>
      </c>
      <c r="G120" s="217" t="s">
        <v>39</v>
      </c>
      <c r="H120" s="216" t="s">
        <v>1189</v>
      </c>
      <c r="I120" s="216" t="s">
        <v>40</v>
      </c>
      <c r="J120" s="218" t="s">
        <v>41</v>
      </c>
      <c r="L120" s="243"/>
      <c r="M120" s="243"/>
    </row>
    <row r="121" spans="1:13" ht="24" x14ac:dyDescent="0.25">
      <c r="A121" s="52" t="s">
        <v>2039</v>
      </c>
      <c r="B121" s="219" t="s">
        <v>1190</v>
      </c>
      <c r="C121" s="219" t="s">
        <v>530</v>
      </c>
      <c r="D121" s="219" t="s">
        <v>70</v>
      </c>
      <c r="E121" s="220" t="s">
        <v>1657</v>
      </c>
      <c r="F121" s="220" t="s">
        <v>3053</v>
      </c>
      <c r="G121" s="221" t="s">
        <v>133</v>
      </c>
      <c r="H121" s="226" t="s">
        <v>1192</v>
      </c>
      <c r="I121" s="236">
        <v>82.67</v>
      </c>
      <c r="J121" s="236">
        <v>82.67</v>
      </c>
      <c r="L121" s="236">
        <v>100.17</v>
      </c>
      <c r="M121" s="236">
        <v>100.17</v>
      </c>
    </row>
    <row r="122" spans="1:13" ht="24" x14ac:dyDescent="0.25">
      <c r="A122" s="52" t="s">
        <v>2040</v>
      </c>
      <c r="B122" s="227" t="s">
        <v>1237</v>
      </c>
      <c r="C122" s="227">
        <v>95541</v>
      </c>
      <c r="D122" s="227" t="s">
        <v>103</v>
      </c>
      <c r="E122" s="232" t="s">
        <v>3062</v>
      </c>
      <c r="F122" s="232" t="s">
        <v>3053</v>
      </c>
      <c r="G122" s="228" t="s">
        <v>133</v>
      </c>
      <c r="H122" s="229" t="s">
        <v>1192</v>
      </c>
      <c r="I122" s="239">
        <v>4.0999999999999996</v>
      </c>
      <c r="J122" s="239">
        <v>4.0999999999999996</v>
      </c>
      <c r="L122" s="239">
        <v>4.97</v>
      </c>
      <c r="M122" s="239">
        <v>4.97</v>
      </c>
    </row>
    <row r="123" spans="1:13" x14ac:dyDescent="0.25">
      <c r="A123" s="52" t="s">
        <v>2041</v>
      </c>
      <c r="B123" s="222" t="s">
        <v>1193</v>
      </c>
      <c r="C123" s="222">
        <v>37400</v>
      </c>
      <c r="D123" s="222" t="s">
        <v>103</v>
      </c>
      <c r="E123" s="231" t="s">
        <v>1304</v>
      </c>
      <c r="F123" s="222" t="s">
        <v>1209</v>
      </c>
      <c r="G123" s="224" t="s">
        <v>133</v>
      </c>
      <c r="H123" s="225" t="s">
        <v>1192</v>
      </c>
      <c r="I123" s="235">
        <v>78.56</v>
      </c>
      <c r="J123" s="237">
        <v>78.56</v>
      </c>
      <c r="L123" s="235">
        <v>95.2</v>
      </c>
      <c r="M123" s="237">
        <v>95.2</v>
      </c>
    </row>
    <row r="124" spans="1:13" x14ac:dyDescent="0.25">
      <c r="A124" s="52" t="s">
        <v>2042</v>
      </c>
      <c r="B124" s="216" t="s">
        <v>531</v>
      </c>
      <c r="C124" s="216" t="s">
        <v>36</v>
      </c>
      <c r="D124" s="216" t="s">
        <v>37</v>
      </c>
      <c r="E124" s="263" t="s">
        <v>38</v>
      </c>
      <c r="F124" s="216" t="s">
        <v>1188</v>
      </c>
      <c r="G124" s="217" t="s">
        <v>39</v>
      </c>
      <c r="H124" s="216" t="s">
        <v>1189</v>
      </c>
      <c r="I124" s="216" t="s">
        <v>40</v>
      </c>
      <c r="J124" s="218" t="s">
        <v>41</v>
      </c>
      <c r="L124" s="243"/>
      <c r="M124" s="243"/>
    </row>
    <row r="125" spans="1:13" ht="24" x14ac:dyDescent="0.25">
      <c r="A125" s="52" t="s">
        <v>2043</v>
      </c>
      <c r="B125" s="219" t="s">
        <v>1190</v>
      </c>
      <c r="C125" s="219" t="s">
        <v>532</v>
      </c>
      <c r="D125" s="219" t="s">
        <v>70</v>
      </c>
      <c r="E125" s="220" t="s">
        <v>1658</v>
      </c>
      <c r="F125" s="220" t="s">
        <v>3053</v>
      </c>
      <c r="G125" s="221" t="s">
        <v>133</v>
      </c>
      <c r="H125" s="226" t="s">
        <v>1192</v>
      </c>
      <c r="I125" s="236">
        <v>15.87</v>
      </c>
      <c r="J125" s="238">
        <v>15.87</v>
      </c>
      <c r="L125" s="236">
        <v>19.23</v>
      </c>
      <c r="M125" s="238">
        <v>19.23</v>
      </c>
    </row>
    <row r="126" spans="1:13" ht="24" x14ac:dyDescent="0.25">
      <c r="A126" s="52" t="s">
        <v>2044</v>
      </c>
      <c r="B126" s="227" t="s">
        <v>1237</v>
      </c>
      <c r="C126" s="227">
        <v>95541</v>
      </c>
      <c r="D126" s="227" t="s">
        <v>103</v>
      </c>
      <c r="E126" s="232" t="s">
        <v>3062</v>
      </c>
      <c r="F126" s="232" t="s">
        <v>3053</v>
      </c>
      <c r="G126" s="228" t="s">
        <v>133</v>
      </c>
      <c r="H126" s="229" t="s">
        <v>1192</v>
      </c>
      <c r="I126" s="239">
        <v>4.0999999999999996</v>
      </c>
      <c r="J126" s="239">
        <v>4.0999999999999996</v>
      </c>
      <c r="L126" s="239">
        <v>4.97</v>
      </c>
      <c r="M126" s="239">
        <v>4.97</v>
      </c>
    </row>
    <row r="127" spans="1:13" x14ac:dyDescent="0.25">
      <c r="A127" s="52" t="s">
        <v>2045</v>
      </c>
      <c r="B127" s="222" t="s">
        <v>1193</v>
      </c>
      <c r="C127" s="222">
        <v>37399</v>
      </c>
      <c r="D127" s="222" t="s">
        <v>103</v>
      </c>
      <c r="E127" s="231" t="s">
        <v>1305</v>
      </c>
      <c r="F127" s="222" t="s">
        <v>1209</v>
      </c>
      <c r="G127" s="224" t="s">
        <v>133</v>
      </c>
      <c r="H127" s="225" t="s">
        <v>1192</v>
      </c>
      <c r="I127" s="235">
        <v>11.76</v>
      </c>
      <c r="J127" s="237">
        <v>11.76</v>
      </c>
      <c r="L127" s="235">
        <v>14.26</v>
      </c>
      <c r="M127" s="237">
        <v>14.26</v>
      </c>
    </row>
    <row r="128" spans="1:13" x14ac:dyDescent="0.25">
      <c r="A128" s="52" t="s">
        <v>2046</v>
      </c>
      <c r="B128" s="216" t="s">
        <v>1306</v>
      </c>
      <c r="C128" s="216" t="s">
        <v>36</v>
      </c>
      <c r="D128" s="216" t="s">
        <v>37</v>
      </c>
      <c r="E128" s="263" t="s">
        <v>38</v>
      </c>
      <c r="F128" s="216" t="s">
        <v>1188</v>
      </c>
      <c r="G128" s="217" t="s">
        <v>39</v>
      </c>
      <c r="H128" s="216" t="s">
        <v>1189</v>
      </c>
      <c r="I128" s="216" t="s">
        <v>40</v>
      </c>
      <c r="J128" s="218" t="s">
        <v>41</v>
      </c>
      <c r="L128" s="243"/>
      <c r="M128" s="243"/>
    </row>
    <row r="129" spans="1:13" ht="48" x14ac:dyDescent="0.25">
      <c r="A129" s="52" t="s">
        <v>2047</v>
      </c>
      <c r="B129" s="220" t="s">
        <v>1190</v>
      </c>
      <c r="C129" s="220" t="s">
        <v>1666</v>
      </c>
      <c r="D129" s="220" t="s">
        <v>70</v>
      </c>
      <c r="E129" s="220" t="s">
        <v>3063</v>
      </c>
      <c r="F129" s="219" t="s">
        <v>3064</v>
      </c>
      <c r="G129" s="220" t="s">
        <v>133</v>
      </c>
      <c r="H129" s="242" t="s">
        <v>1192</v>
      </c>
      <c r="I129" s="236">
        <v>182.7</v>
      </c>
      <c r="J129" s="236">
        <v>182.7</v>
      </c>
      <c r="L129" s="236">
        <v>221.38</v>
      </c>
      <c r="M129" s="236">
        <v>221.38</v>
      </c>
    </row>
    <row r="130" spans="1:13" x14ac:dyDescent="0.25">
      <c r="A130" s="52" t="s">
        <v>2048</v>
      </c>
      <c r="B130" s="227" t="s">
        <v>1237</v>
      </c>
      <c r="C130" s="227">
        <v>88274</v>
      </c>
      <c r="D130" s="227" t="s">
        <v>103</v>
      </c>
      <c r="E130" s="232" t="s">
        <v>1307</v>
      </c>
      <c r="F130" s="227" t="s">
        <v>1191</v>
      </c>
      <c r="G130" s="228" t="s">
        <v>79</v>
      </c>
      <c r="H130" s="229" t="s">
        <v>1308</v>
      </c>
      <c r="I130" s="234">
        <v>23.56</v>
      </c>
      <c r="J130" s="239">
        <v>11.3</v>
      </c>
      <c r="L130" s="234">
        <v>28.55</v>
      </c>
      <c r="M130" s="239">
        <v>13.7</v>
      </c>
    </row>
    <row r="131" spans="1:13" x14ac:dyDescent="0.25">
      <c r="A131" s="52" t="s">
        <v>2049</v>
      </c>
      <c r="B131" s="227" t="s">
        <v>1237</v>
      </c>
      <c r="C131" s="227">
        <v>88316</v>
      </c>
      <c r="D131" s="227" t="s">
        <v>103</v>
      </c>
      <c r="E131" s="232" t="s">
        <v>1240</v>
      </c>
      <c r="F131" s="227" t="s">
        <v>1191</v>
      </c>
      <c r="G131" s="228" t="s">
        <v>79</v>
      </c>
      <c r="H131" s="229" t="s">
        <v>1268</v>
      </c>
      <c r="I131" s="234">
        <v>16.02</v>
      </c>
      <c r="J131" s="239">
        <v>2.4</v>
      </c>
      <c r="L131" s="234">
        <v>19.420000000000002</v>
      </c>
      <c r="M131" s="239">
        <v>2.91</v>
      </c>
    </row>
    <row r="132" spans="1:13" ht="36" x14ac:dyDescent="0.25">
      <c r="A132" s="52" t="s">
        <v>2050</v>
      </c>
      <c r="B132" s="227" t="s">
        <v>1237</v>
      </c>
      <c r="C132" s="227">
        <v>86883</v>
      </c>
      <c r="D132" s="227" t="s">
        <v>103</v>
      </c>
      <c r="E132" s="232" t="s">
        <v>3065</v>
      </c>
      <c r="F132" s="232" t="s">
        <v>3053</v>
      </c>
      <c r="G132" s="228" t="s">
        <v>133</v>
      </c>
      <c r="H132" s="229" t="s">
        <v>1192</v>
      </c>
      <c r="I132" s="234">
        <v>9.85</v>
      </c>
      <c r="J132" s="239">
        <v>9.85</v>
      </c>
      <c r="L132" s="234">
        <v>11.94</v>
      </c>
      <c r="M132" s="239">
        <v>11.94</v>
      </c>
    </row>
    <row r="133" spans="1:13" ht="36" x14ac:dyDescent="0.25">
      <c r="A133" s="52" t="s">
        <v>2051</v>
      </c>
      <c r="B133" s="222" t="s">
        <v>1193</v>
      </c>
      <c r="C133" s="222">
        <v>1747</v>
      </c>
      <c r="D133" s="222" t="s">
        <v>103</v>
      </c>
      <c r="E133" s="231" t="s">
        <v>3066</v>
      </c>
      <c r="F133" s="222" t="s">
        <v>1209</v>
      </c>
      <c r="G133" s="224" t="s">
        <v>133</v>
      </c>
      <c r="H133" s="225" t="s">
        <v>1192</v>
      </c>
      <c r="I133" s="235">
        <v>147.86000000000001</v>
      </c>
      <c r="J133" s="235">
        <v>147.86000000000001</v>
      </c>
      <c r="L133" s="235">
        <v>179.16</v>
      </c>
      <c r="M133" s="235">
        <v>179.16</v>
      </c>
    </row>
    <row r="134" spans="1:13" x14ac:dyDescent="0.25">
      <c r="A134" s="52" t="s">
        <v>2052</v>
      </c>
      <c r="B134" s="222" t="s">
        <v>1193</v>
      </c>
      <c r="C134" s="222">
        <v>4823</v>
      </c>
      <c r="D134" s="222" t="s">
        <v>103</v>
      </c>
      <c r="E134" s="231" t="s">
        <v>1309</v>
      </c>
      <c r="F134" s="222" t="s">
        <v>1209</v>
      </c>
      <c r="G134" s="224" t="s">
        <v>1288</v>
      </c>
      <c r="H134" s="225" t="s">
        <v>1310</v>
      </c>
      <c r="I134" s="235">
        <v>37.93</v>
      </c>
      <c r="J134" s="237">
        <v>11.28</v>
      </c>
      <c r="L134" s="235">
        <v>45.97</v>
      </c>
      <c r="M134" s="237">
        <v>13.67</v>
      </c>
    </row>
    <row r="135" spans="1:13" x14ac:dyDescent="0.25">
      <c r="A135" s="52" t="s">
        <v>2053</v>
      </c>
      <c r="B135" s="216" t="s">
        <v>547</v>
      </c>
      <c r="C135" s="216" t="s">
        <v>36</v>
      </c>
      <c r="D135" s="216" t="s">
        <v>37</v>
      </c>
      <c r="E135" s="263" t="s">
        <v>38</v>
      </c>
      <c r="F135" s="216" t="s">
        <v>1188</v>
      </c>
      <c r="G135" s="217" t="s">
        <v>39</v>
      </c>
      <c r="H135" s="216" t="s">
        <v>1189</v>
      </c>
      <c r="I135" s="216" t="s">
        <v>40</v>
      </c>
      <c r="J135" s="218" t="s">
        <v>41</v>
      </c>
      <c r="L135" s="243"/>
      <c r="M135" s="243"/>
    </row>
    <row r="136" spans="1:13" x14ac:dyDescent="0.25">
      <c r="A136" s="52" t="s">
        <v>2054</v>
      </c>
      <c r="B136" s="219" t="s">
        <v>1190</v>
      </c>
      <c r="C136" s="219" t="s">
        <v>548</v>
      </c>
      <c r="D136" s="219" t="s">
        <v>70</v>
      </c>
      <c r="E136" s="220" t="s">
        <v>549</v>
      </c>
      <c r="F136" s="219" t="s">
        <v>1282</v>
      </c>
      <c r="G136" s="221" t="s">
        <v>133</v>
      </c>
      <c r="H136" s="226" t="s">
        <v>1192</v>
      </c>
      <c r="I136" s="236">
        <v>3882.42</v>
      </c>
      <c r="J136" s="236">
        <v>3882.42</v>
      </c>
      <c r="L136" s="236">
        <v>4704.26</v>
      </c>
      <c r="M136" s="236">
        <v>4704.26</v>
      </c>
    </row>
    <row r="137" spans="1:13" ht="24" x14ac:dyDescent="0.25">
      <c r="A137" s="52" t="s">
        <v>2055</v>
      </c>
      <c r="B137" s="227" t="s">
        <v>1237</v>
      </c>
      <c r="C137" s="227">
        <v>88267</v>
      </c>
      <c r="D137" s="227" t="s">
        <v>103</v>
      </c>
      <c r="E137" s="232" t="s">
        <v>1269</v>
      </c>
      <c r="F137" s="227" t="s">
        <v>1191</v>
      </c>
      <c r="G137" s="228" t="s">
        <v>79</v>
      </c>
      <c r="H137" s="229" t="s">
        <v>1192</v>
      </c>
      <c r="I137" s="234">
        <v>23.05</v>
      </c>
      <c r="J137" s="239">
        <v>23.05</v>
      </c>
      <c r="L137" s="234">
        <v>27.94</v>
      </c>
      <c r="M137" s="239">
        <v>27.94</v>
      </c>
    </row>
    <row r="138" spans="1:13" x14ac:dyDescent="0.25">
      <c r="A138" s="52" t="s">
        <v>2056</v>
      </c>
      <c r="B138" s="227" t="s">
        <v>1237</v>
      </c>
      <c r="C138" s="227">
        <v>88316</v>
      </c>
      <c r="D138" s="227" t="s">
        <v>103</v>
      </c>
      <c r="E138" s="232" t="s">
        <v>1240</v>
      </c>
      <c r="F138" s="227" t="s">
        <v>1191</v>
      </c>
      <c r="G138" s="228" t="s">
        <v>79</v>
      </c>
      <c r="H138" s="229" t="s">
        <v>1192</v>
      </c>
      <c r="I138" s="234">
        <v>16.02</v>
      </c>
      <c r="J138" s="239">
        <v>16.02</v>
      </c>
      <c r="L138" s="234">
        <v>19.420000000000002</v>
      </c>
      <c r="M138" s="239">
        <v>19.420000000000002</v>
      </c>
    </row>
    <row r="139" spans="1:13" x14ac:dyDescent="0.25">
      <c r="A139" s="52" t="s">
        <v>2057</v>
      </c>
      <c r="B139" s="222" t="s">
        <v>1193</v>
      </c>
      <c r="C139" s="222" t="s">
        <v>1311</v>
      </c>
      <c r="D139" s="222" t="s">
        <v>70</v>
      </c>
      <c r="E139" s="231" t="s">
        <v>1312</v>
      </c>
      <c r="F139" s="222" t="s">
        <v>1209</v>
      </c>
      <c r="G139" s="224" t="s">
        <v>1313</v>
      </c>
      <c r="H139" s="225" t="s">
        <v>1192</v>
      </c>
      <c r="I139" s="235">
        <v>3843.33</v>
      </c>
      <c r="J139" s="235">
        <v>3843.33</v>
      </c>
      <c r="L139" s="235">
        <v>4656.8999999999996</v>
      </c>
      <c r="M139" s="235">
        <v>4656.8999999999996</v>
      </c>
    </row>
    <row r="140" spans="1:13" x14ac:dyDescent="0.25">
      <c r="A140" s="52" t="s">
        <v>2058</v>
      </c>
      <c r="B140" s="216" t="s">
        <v>1314</v>
      </c>
      <c r="C140" s="216" t="s">
        <v>36</v>
      </c>
      <c r="D140" s="216" t="s">
        <v>37</v>
      </c>
      <c r="E140" s="263" t="s">
        <v>38</v>
      </c>
      <c r="F140" s="216" t="s">
        <v>1188</v>
      </c>
      <c r="G140" s="217" t="s">
        <v>39</v>
      </c>
      <c r="H140" s="216" t="s">
        <v>1189</v>
      </c>
      <c r="I140" s="216" t="s">
        <v>40</v>
      </c>
      <c r="J140" s="218" t="s">
        <v>41</v>
      </c>
      <c r="L140" s="243"/>
      <c r="M140" s="243"/>
    </row>
    <row r="141" spans="1:13" ht="36" x14ac:dyDescent="0.25">
      <c r="A141" s="52" t="s">
        <v>2059</v>
      </c>
      <c r="B141" s="220" t="s">
        <v>1190</v>
      </c>
      <c r="C141" s="220" t="s">
        <v>1681</v>
      </c>
      <c r="D141" s="220" t="s">
        <v>70</v>
      </c>
      <c r="E141" s="220" t="s">
        <v>1682</v>
      </c>
      <c r="F141" s="220" t="s">
        <v>3067</v>
      </c>
      <c r="G141" s="220" t="s">
        <v>133</v>
      </c>
      <c r="H141" s="242" t="s">
        <v>1192</v>
      </c>
      <c r="I141" s="236">
        <v>131.77000000000001</v>
      </c>
      <c r="J141" s="236">
        <v>131.77000000000001</v>
      </c>
      <c r="L141" s="236">
        <v>159.66999999999999</v>
      </c>
      <c r="M141" s="236">
        <v>159.66999999999999</v>
      </c>
    </row>
    <row r="142" spans="1:13" x14ac:dyDescent="0.25">
      <c r="A142" s="52" t="s">
        <v>2060</v>
      </c>
      <c r="B142" s="227" t="s">
        <v>1237</v>
      </c>
      <c r="C142" s="227">
        <v>88247</v>
      </c>
      <c r="D142" s="227" t="s">
        <v>103</v>
      </c>
      <c r="E142" s="232" t="s">
        <v>1315</v>
      </c>
      <c r="F142" s="227" t="s">
        <v>1191</v>
      </c>
      <c r="G142" s="228" t="s">
        <v>79</v>
      </c>
      <c r="H142" s="229" t="s">
        <v>1316</v>
      </c>
      <c r="I142" s="234">
        <v>17.329999999999998</v>
      </c>
      <c r="J142" s="239">
        <v>3.4</v>
      </c>
      <c r="L142" s="234">
        <v>21</v>
      </c>
      <c r="M142" s="239">
        <v>4.12</v>
      </c>
    </row>
    <row r="143" spans="1:13" x14ac:dyDescent="0.25">
      <c r="A143" s="52" t="s">
        <v>2061</v>
      </c>
      <c r="B143" s="227" t="s">
        <v>1237</v>
      </c>
      <c r="C143" s="227">
        <v>88264</v>
      </c>
      <c r="D143" s="227" t="s">
        <v>103</v>
      </c>
      <c r="E143" s="232" t="s">
        <v>1317</v>
      </c>
      <c r="F143" s="227" t="s">
        <v>1191</v>
      </c>
      <c r="G143" s="228" t="s">
        <v>79</v>
      </c>
      <c r="H143" s="229" t="s">
        <v>1318</v>
      </c>
      <c r="I143" s="234">
        <v>23.98</v>
      </c>
      <c r="J143" s="239">
        <v>11.29</v>
      </c>
      <c r="L143" s="234">
        <v>29.06</v>
      </c>
      <c r="M143" s="239">
        <v>13.68</v>
      </c>
    </row>
    <row r="144" spans="1:13" ht="24" x14ac:dyDescent="0.25">
      <c r="A144" s="52" t="s">
        <v>2062</v>
      </c>
      <c r="B144" s="227" t="s">
        <v>1237</v>
      </c>
      <c r="C144" s="227">
        <v>100903</v>
      </c>
      <c r="D144" s="227" t="s">
        <v>103</v>
      </c>
      <c r="E144" s="232" t="s">
        <v>3068</v>
      </c>
      <c r="F144" s="232" t="s">
        <v>3069</v>
      </c>
      <c r="G144" s="228" t="s">
        <v>133</v>
      </c>
      <c r="H144" s="229" t="s">
        <v>1241</v>
      </c>
      <c r="I144" s="234">
        <v>22.44</v>
      </c>
      <c r="J144" s="239">
        <v>44.89</v>
      </c>
      <c r="L144" s="234">
        <v>27.2</v>
      </c>
      <c r="M144" s="239">
        <v>54.4</v>
      </c>
    </row>
    <row r="145" spans="1:13" ht="36" x14ac:dyDescent="0.25">
      <c r="A145" s="52" t="s">
        <v>2063</v>
      </c>
      <c r="B145" s="231" t="s">
        <v>1193</v>
      </c>
      <c r="C145" s="231" t="s">
        <v>3070</v>
      </c>
      <c r="D145" s="231" t="s">
        <v>103</v>
      </c>
      <c r="E145" s="231" t="s">
        <v>3071</v>
      </c>
      <c r="F145" s="231" t="s">
        <v>1209</v>
      </c>
      <c r="G145" s="231" t="s">
        <v>133</v>
      </c>
      <c r="H145" s="241" t="s">
        <v>1192</v>
      </c>
      <c r="I145" s="235">
        <v>71.48</v>
      </c>
      <c r="J145" s="235">
        <v>71.48</v>
      </c>
      <c r="L145" s="235">
        <v>86.62</v>
      </c>
      <c r="M145" s="235">
        <v>86.62</v>
      </c>
    </row>
    <row r="146" spans="1:13" ht="24" x14ac:dyDescent="0.25">
      <c r="A146" s="52" t="s">
        <v>2064</v>
      </c>
      <c r="B146" s="222" t="s">
        <v>1193</v>
      </c>
      <c r="C146" s="222">
        <v>21127</v>
      </c>
      <c r="D146" s="222" t="s">
        <v>103</v>
      </c>
      <c r="E146" s="231" t="s">
        <v>1319</v>
      </c>
      <c r="F146" s="222" t="s">
        <v>1209</v>
      </c>
      <c r="G146" s="224" t="s">
        <v>133</v>
      </c>
      <c r="H146" s="225" t="s">
        <v>1283</v>
      </c>
      <c r="I146" s="237">
        <v>2.83</v>
      </c>
      <c r="J146" s="237">
        <v>0.7</v>
      </c>
      <c r="L146" s="237">
        <v>3.43</v>
      </c>
      <c r="M146" s="237">
        <v>0.85</v>
      </c>
    </row>
    <row r="147" spans="1:13" x14ac:dyDescent="0.25">
      <c r="A147" s="52" t="s">
        <v>2065</v>
      </c>
      <c r="B147" s="216" t="s">
        <v>1320</v>
      </c>
      <c r="C147" s="216" t="s">
        <v>36</v>
      </c>
      <c r="D147" s="216" t="s">
        <v>37</v>
      </c>
      <c r="E147" s="263" t="s">
        <v>38</v>
      </c>
      <c r="F147" s="216" t="s">
        <v>1188</v>
      </c>
      <c r="G147" s="217" t="s">
        <v>39</v>
      </c>
      <c r="H147" s="216" t="s">
        <v>1189</v>
      </c>
      <c r="I147" s="216" t="s">
        <v>40</v>
      </c>
      <c r="J147" s="218" t="s">
        <v>41</v>
      </c>
      <c r="L147" s="243"/>
      <c r="M147" s="243"/>
    </row>
    <row r="148" spans="1:13" ht="36" x14ac:dyDescent="0.25">
      <c r="A148" s="52" t="s">
        <v>2066</v>
      </c>
      <c r="B148" s="219" t="s">
        <v>1190</v>
      </c>
      <c r="C148" s="219" t="s">
        <v>1321</v>
      </c>
      <c r="D148" s="219" t="s">
        <v>70</v>
      </c>
      <c r="E148" s="220" t="s">
        <v>3072</v>
      </c>
      <c r="F148" s="220" t="s">
        <v>3069</v>
      </c>
      <c r="G148" s="221" t="s">
        <v>133</v>
      </c>
      <c r="H148" s="226" t="s">
        <v>1192</v>
      </c>
      <c r="I148" s="236">
        <v>188.44</v>
      </c>
      <c r="J148" s="236">
        <v>188.44</v>
      </c>
      <c r="L148" s="236">
        <v>228.34</v>
      </c>
      <c r="M148" s="236">
        <v>228.34</v>
      </c>
    </row>
    <row r="149" spans="1:13" x14ac:dyDescent="0.25">
      <c r="A149" s="52" t="s">
        <v>2067</v>
      </c>
      <c r="B149" s="227" t="s">
        <v>1237</v>
      </c>
      <c r="C149" s="227">
        <v>88247</v>
      </c>
      <c r="D149" s="227" t="s">
        <v>103</v>
      </c>
      <c r="E149" s="232" t="s">
        <v>1315</v>
      </c>
      <c r="F149" s="227" t="s">
        <v>1191</v>
      </c>
      <c r="G149" s="228" t="s">
        <v>79</v>
      </c>
      <c r="H149" s="229" t="s">
        <v>1316</v>
      </c>
      <c r="I149" s="234">
        <v>17.329999999999998</v>
      </c>
      <c r="J149" s="239">
        <v>3.4</v>
      </c>
      <c r="L149" s="234">
        <v>21</v>
      </c>
      <c r="M149" s="239">
        <v>4.12</v>
      </c>
    </row>
    <row r="150" spans="1:13" x14ac:dyDescent="0.25">
      <c r="A150" s="52" t="s">
        <v>2068</v>
      </c>
      <c r="B150" s="227" t="s">
        <v>1237</v>
      </c>
      <c r="C150" s="227">
        <v>88264</v>
      </c>
      <c r="D150" s="227" t="s">
        <v>103</v>
      </c>
      <c r="E150" s="232" t="s">
        <v>1317</v>
      </c>
      <c r="F150" s="227" t="s">
        <v>1191</v>
      </c>
      <c r="G150" s="228" t="s">
        <v>79</v>
      </c>
      <c r="H150" s="229" t="s">
        <v>1318</v>
      </c>
      <c r="I150" s="234">
        <v>23.98</v>
      </c>
      <c r="J150" s="239">
        <v>11.29</v>
      </c>
      <c r="L150" s="234">
        <v>29.06</v>
      </c>
      <c r="M150" s="239">
        <v>13.68</v>
      </c>
    </row>
    <row r="151" spans="1:13" ht="24" x14ac:dyDescent="0.25">
      <c r="A151" s="52" t="s">
        <v>2069</v>
      </c>
      <c r="B151" s="227" t="s">
        <v>1237</v>
      </c>
      <c r="C151" s="227">
        <v>100903</v>
      </c>
      <c r="D151" s="227" t="s">
        <v>103</v>
      </c>
      <c r="E151" s="232" t="s">
        <v>3068</v>
      </c>
      <c r="F151" s="232" t="s">
        <v>3069</v>
      </c>
      <c r="G151" s="228" t="s">
        <v>133</v>
      </c>
      <c r="H151" s="229" t="s">
        <v>1241</v>
      </c>
      <c r="I151" s="234">
        <v>22.44</v>
      </c>
      <c r="J151" s="239">
        <v>44.89</v>
      </c>
      <c r="L151" s="234">
        <v>27.2</v>
      </c>
      <c r="M151" s="239">
        <v>54.4</v>
      </c>
    </row>
    <row r="152" spans="1:13" ht="36" x14ac:dyDescent="0.25">
      <c r="A152" s="52" t="s">
        <v>2070</v>
      </c>
      <c r="B152" s="222" t="s">
        <v>1193</v>
      </c>
      <c r="C152" s="222">
        <v>38785</v>
      </c>
      <c r="D152" s="222" t="s">
        <v>103</v>
      </c>
      <c r="E152" s="231" t="s">
        <v>3073</v>
      </c>
      <c r="F152" s="222" t="s">
        <v>1195</v>
      </c>
      <c r="G152" s="224" t="s">
        <v>133</v>
      </c>
      <c r="H152" s="225" t="s">
        <v>1192</v>
      </c>
      <c r="I152" s="235">
        <v>128.16</v>
      </c>
      <c r="J152" s="235">
        <v>128.16</v>
      </c>
      <c r="L152" s="235">
        <v>155.29</v>
      </c>
      <c r="M152" s="235">
        <v>155.29</v>
      </c>
    </row>
    <row r="153" spans="1:13" ht="24" x14ac:dyDescent="0.25">
      <c r="A153" s="52" t="s">
        <v>2071</v>
      </c>
      <c r="B153" s="222" t="s">
        <v>1193</v>
      </c>
      <c r="C153" s="222">
        <v>21127</v>
      </c>
      <c r="D153" s="222" t="s">
        <v>103</v>
      </c>
      <c r="E153" s="231" t="s">
        <v>1319</v>
      </c>
      <c r="F153" s="222" t="s">
        <v>1209</v>
      </c>
      <c r="G153" s="224" t="s">
        <v>133</v>
      </c>
      <c r="H153" s="225" t="s">
        <v>1283</v>
      </c>
      <c r="I153" s="237">
        <v>2.83</v>
      </c>
      <c r="J153" s="237">
        <v>0.7</v>
      </c>
      <c r="L153" s="237">
        <v>3.43</v>
      </c>
      <c r="M153" s="237">
        <v>0.85</v>
      </c>
    </row>
    <row r="154" spans="1:13" x14ac:dyDescent="0.25">
      <c r="A154" s="52" t="s">
        <v>2072</v>
      </c>
      <c r="B154" s="216" t="s">
        <v>561</v>
      </c>
      <c r="C154" s="216" t="s">
        <v>36</v>
      </c>
      <c r="D154" s="216" t="s">
        <v>37</v>
      </c>
      <c r="E154" s="263" t="s">
        <v>38</v>
      </c>
      <c r="F154" s="216" t="s">
        <v>1188</v>
      </c>
      <c r="G154" s="217" t="s">
        <v>39</v>
      </c>
      <c r="H154" s="216" t="s">
        <v>1189</v>
      </c>
      <c r="I154" s="216" t="s">
        <v>40</v>
      </c>
      <c r="J154" s="218" t="s">
        <v>41</v>
      </c>
      <c r="L154" s="243"/>
      <c r="M154" s="243"/>
    </row>
    <row r="155" spans="1:13" x14ac:dyDescent="0.25">
      <c r="A155" s="52" t="s">
        <v>2073</v>
      </c>
      <c r="B155" s="219" t="s">
        <v>1190</v>
      </c>
      <c r="C155" s="219" t="s">
        <v>562</v>
      </c>
      <c r="D155" s="219" t="s">
        <v>70</v>
      </c>
      <c r="E155" s="220" t="s">
        <v>563</v>
      </c>
      <c r="F155" s="219" t="s">
        <v>1322</v>
      </c>
      <c r="G155" s="221" t="s">
        <v>133</v>
      </c>
      <c r="H155" s="226" t="s">
        <v>1192</v>
      </c>
      <c r="I155" s="236">
        <v>116.52</v>
      </c>
      <c r="J155" s="236">
        <v>116.52</v>
      </c>
      <c r="L155" s="236">
        <v>141.19</v>
      </c>
      <c r="M155" s="236">
        <v>141.19</v>
      </c>
    </row>
    <row r="156" spans="1:13" x14ac:dyDescent="0.25">
      <c r="A156" s="52" t="s">
        <v>2074</v>
      </c>
      <c r="B156" s="227" t="s">
        <v>1237</v>
      </c>
      <c r="C156" s="227">
        <v>88247</v>
      </c>
      <c r="D156" s="227" t="s">
        <v>103</v>
      </c>
      <c r="E156" s="232" t="s">
        <v>1315</v>
      </c>
      <c r="F156" s="227" t="s">
        <v>1191</v>
      </c>
      <c r="G156" s="228" t="s">
        <v>79</v>
      </c>
      <c r="H156" s="229" t="s">
        <v>1241</v>
      </c>
      <c r="I156" s="234">
        <v>17.329999999999998</v>
      </c>
      <c r="J156" s="239">
        <v>34.659999999999997</v>
      </c>
      <c r="L156" s="234">
        <v>21</v>
      </c>
      <c r="M156" s="239">
        <v>42</v>
      </c>
    </row>
    <row r="157" spans="1:13" x14ac:dyDescent="0.25">
      <c r="A157" s="52" t="s">
        <v>2075</v>
      </c>
      <c r="B157" s="227" t="s">
        <v>1237</v>
      </c>
      <c r="C157" s="227">
        <v>88264</v>
      </c>
      <c r="D157" s="227" t="s">
        <v>103</v>
      </c>
      <c r="E157" s="232" t="s">
        <v>1317</v>
      </c>
      <c r="F157" s="227" t="s">
        <v>1191</v>
      </c>
      <c r="G157" s="228" t="s">
        <v>79</v>
      </c>
      <c r="H157" s="229" t="s">
        <v>1241</v>
      </c>
      <c r="I157" s="234">
        <v>23.98</v>
      </c>
      <c r="J157" s="239">
        <v>47.96</v>
      </c>
      <c r="L157" s="234">
        <v>29.06</v>
      </c>
      <c r="M157" s="239">
        <v>58.12</v>
      </c>
    </row>
    <row r="158" spans="1:13" x14ac:dyDescent="0.25">
      <c r="A158" s="52" t="s">
        <v>2076</v>
      </c>
      <c r="B158" s="222" t="s">
        <v>1193</v>
      </c>
      <c r="C158" s="222">
        <v>39391</v>
      </c>
      <c r="D158" s="222" t="s">
        <v>103</v>
      </c>
      <c r="E158" s="231" t="s">
        <v>1323</v>
      </c>
      <c r="F158" s="222" t="s">
        <v>1209</v>
      </c>
      <c r="G158" s="224" t="s">
        <v>133</v>
      </c>
      <c r="H158" s="225" t="s">
        <v>1192</v>
      </c>
      <c r="I158" s="235">
        <v>33.89</v>
      </c>
      <c r="J158" s="237">
        <v>33.89</v>
      </c>
      <c r="L158" s="235">
        <v>41.07</v>
      </c>
      <c r="M158" s="237">
        <v>41.07</v>
      </c>
    </row>
    <row r="159" spans="1:13" x14ac:dyDescent="0.25">
      <c r="A159" s="52" t="s">
        <v>2077</v>
      </c>
      <c r="B159" s="216" t="s">
        <v>564</v>
      </c>
      <c r="C159" s="216" t="s">
        <v>36</v>
      </c>
      <c r="D159" s="216" t="s">
        <v>37</v>
      </c>
      <c r="E159" s="263" t="s">
        <v>38</v>
      </c>
      <c r="F159" s="216" t="s">
        <v>1188</v>
      </c>
      <c r="G159" s="217" t="s">
        <v>39</v>
      </c>
      <c r="H159" s="216" t="s">
        <v>1189</v>
      </c>
      <c r="I159" s="216" t="s">
        <v>40</v>
      </c>
      <c r="J159" s="218" t="s">
        <v>41</v>
      </c>
      <c r="L159" s="243"/>
      <c r="M159" s="243"/>
    </row>
    <row r="160" spans="1:13" x14ac:dyDescent="0.25">
      <c r="A160" s="52" t="s">
        <v>2078</v>
      </c>
      <c r="B160" s="219" t="s">
        <v>1190</v>
      </c>
      <c r="C160" s="219" t="s">
        <v>565</v>
      </c>
      <c r="D160" s="219" t="s">
        <v>70</v>
      </c>
      <c r="E160" s="220" t="s">
        <v>566</v>
      </c>
      <c r="F160" s="219" t="s">
        <v>1322</v>
      </c>
      <c r="G160" s="221" t="s">
        <v>133</v>
      </c>
      <c r="H160" s="226" t="s">
        <v>1192</v>
      </c>
      <c r="I160" s="236">
        <v>90.7</v>
      </c>
      <c r="J160" s="236">
        <v>90.7</v>
      </c>
      <c r="L160" s="236">
        <v>109.9</v>
      </c>
      <c r="M160" s="236">
        <v>109.9</v>
      </c>
    </row>
    <row r="161" spans="1:13" x14ac:dyDescent="0.25">
      <c r="A161" s="52" t="s">
        <v>2079</v>
      </c>
      <c r="B161" s="227" t="s">
        <v>1237</v>
      </c>
      <c r="C161" s="227">
        <v>88243</v>
      </c>
      <c r="D161" s="227" t="s">
        <v>103</v>
      </c>
      <c r="E161" s="232" t="s">
        <v>1324</v>
      </c>
      <c r="F161" s="227" t="s">
        <v>1191</v>
      </c>
      <c r="G161" s="228" t="s">
        <v>79</v>
      </c>
      <c r="H161" s="229" t="s">
        <v>1325</v>
      </c>
      <c r="I161" s="234">
        <v>16.78</v>
      </c>
      <c r="J161" s="239">
        <v>5.03</v>
      </c>
      <c r="L161" s="234">
        <v>20.34</v>
      </c>
      <c r="M161" s="239">
        <v>6.1</v>
      </c>
    </row>
    <row r="162" spans="1:13" x14ac:dyDescent="0.25">
      <c r="A162" s="52" t="s">
        <v>2080</v>
      </c>
      <c r="B162" s="227" t="s">
        <v>1237</v>
      </c>
      <c r="C162" s="227">
        <v>88264</v>
      </c>
      <c r="D162" s="227" t="s">
        <v>103</v>
      </c>
      <c r="E162" s="232" t="s">
        <v>1317</v>
      </c>
      <c r="F162" s="227" t="s">
        <v>1191</v>
      </c>
      <c r="G162" s="228" t="s">
        <v>79</v>
      </c>
      <c r="H162" s="229" t="s">
        <v>1325</v>
      </c>
      <c r="I162" s="234">
        <v>23.98</v>
      </c>
      <c r="J162" s="239">
        <v>7.18</v>
      </c>
      <c r="L162" s="234">
        <v>29.06</v>
      </c>
      <c r="M162" s="239">
        <v>8.7100000000000009</v>
      </c>
    </row>
    <row r="163" spans="1:13" x14ac:dyDescent="0.25">
      <c r="A163" s="52" t="s">
        <v>2081</v>
      </c>
      <c r="B163" s="222" t="s">
        <v>1193</v>
      </c>
      <c r="C163" s="222">
        <v>2417</v>
      </c>
      <c r="D163" s="223" t="s">
        <v>1490</v>
      </c>
      <c r="E163" s="231" t="s">
        <v>1326</v>
      </c>
      <c r="F163" s="222" t="s">
        <v>1209</v>
      </c>
      <c r="G163" s="224" t="s">
        <v>345</v>
      </c>
      <c r="H163" s="225" t="s">
        <v>1327</v>
      </c>
      <c r="I163" s="235">
        <v>26.87</v>
      </c>
      <c r="J163" s="237">
        <v>0.8</v>
      </c>
      <c r="L163" s="235">
        <v>32.56</v>
      </c>
      <c r="M163" s="237">
        <v>0.97</v>
      </c>
    </row>
    <row r="164" spans="1:13" x14ac:dyDescent="0.25">
      <c r="A164" s="52" t="s">
        <v>2082</v>
      </c>
      <c r="B164" s="222" t="s">
        <v>1193</v>
      </c>
      <c r="C164" s="222">
        <v>1672</v>
      </c>
      <c r="D164" s="223" t="s">
        <v>1490</v>
      </c>
      <c r="E164" s="231" t="s">
        <v>1328</v>
      </c>
      <c r="F164" s="222" t="s">
        <v>1209</v>
      </c>
      <c r="G164" s="224" t="s">
        <v>73</v>
      </c>
      <c r="H164" s="225" t="s">
        <v>1327</v>
      </c>
      <c r="I164" s="237">
        <v>2.17</v>
      </c>
      <c r="J164" s="237">
        <v>0.05</v>
      </c>
      <c r="L164" s="237">
        <v>2.63</v>
      </c>
      <c r="M164" s="237">
        <v>7.0000000000000007E-2</v>
      </c>
    </row>
    <row r="165" spans="1:13" x14ac:dyDescent="0.25">
      <c r="A165" s="52" t="s">
        <v>2083</v>
      </c>
      <c r="B165" s="222" t="s">
        <v>1193</v>
      </c>
      <c r="C165" s="222">
        <v>1264</v>
      </c>
      <c r="D165" s="223" t="s">
        <v>1490</v>
      </c>
      <c r="E165" s="231" t="s">
        <v>1329</v>
      </c>
      <c r="F165" s="222" t="s">
        <v>1209</v>
      </c>
      <c r="G165" s="224" t="s">
        <v>73</v>
      </c>
      <c r="H165" s="225" t="s">
        <v>1271</v>
      </c>
      <c r="I165" s="235">
        <v>12.86</v>
      </c>
      <c r="J165" s="237">
        <v>0.08</v>
      </c>
      <c r="L165" s="235">
        <v>15.59</v>
      </c>
      <c r="M165" s="237">
        <v>0.1</v>
      </c>
    </row>
    <row r="166" spans="1:13" x14ac:dyDescent="0.25">
      <c r="A166" s="52" t="s">
        <v>2084</v>
      </c>
      <c r="B166" s="222" t="s">
        <v>1193</v>
      </c>
      <c r="C166" s="222">
        <v>2246</v>
      </c>
      <c r="D166" s="223" t="s">
        <v>1490</v>
      </c>
      <c r="E166" s="231" t="s">
        <v>1330</v>
      </c>
      <c r="F166" s="222" t="s">
        <v>1209</v>
      </c>
      <c r="G166" s="224" t="s">
        <v>345</v>
      </c>
      <c r="H166" s="225" t="s">
        <v>1331</v>
      </c>
      <c r="I166" s="235">
        <v>22.6</v>
      </c>
      <c r="J166" s="237">
        <v>0.22</v>
      </c>
      <c r="L166" s="235">
        <v>27.39</v>
      </c>
      <c r="M166" s="237">
        <v>0.27</v>
      </c>
    </row>
    <row r="167" spans="1:13" x14ac:dyDescent="0.25">
      <c r="A167" s="52" t="s">
        <v>2085</v>
      </c>
      <c r="B167" s="222" t="s">
        <v>1193</v>
      </c>
      <c r="C167" s="222">
        <v>1120</v>
      </c>
      <c r="D167" s="223" t="s">
        <v>1490</v>
      </c>
      <c r="E167" s="231" t="s">
        <v>1332</v>
      </c>
      <c r="F167" s="222" t="s">
        <v>1209</v>
      </c>
      <c r="G167" s="224" t="s">
        <v>345</v>
      </c>
      <c r="H167" s="225" t="s">
        <v>1268</v>
      </c>
      <c r="I167" s="237">
        <v>7.19</v>
      </c>
      <c r="J167" s="237">
        <v>1.07</v>
      </c>
      <c r="L167" s="237">
        <v>8.7200000000000006</v>
      </c>
      <c r="M167" s="237">
        <v>1.3</v>
      </c>
    </row>
    <row r="168" spans="1:13" x14ac:dyDescent="0.25">
      <c r="A168" s="52" t="s">
        <v>2086</v>
      </c>
      <c r="B168" s="222" t="s">
        <v>1193</v>
      </c>
      <c r="C168" s="222">
        <v>2448</v>
      </c>
      <c r="D168" s="223" t="s">
        <v>1490</v>
      </c>
      <c r="E168" s="231" t="s">
        <v>1218</v>
      </c>
      <c r="F168" s="222" t="s">
        <v>1209</v>
      </c>
      <c r="G168" s="224" t="s">
        <v>345</v>
      </c>
      <c r="H168" s="225" t="s">
        <v>1333</v>
      </c>
      <c r="I168" s="235">
        <v>9.15</v>
      </c>
      <c r="J168" s="237">
        <v>3.65</v>
      </c>
      <c r="L168" s="235">
        <v>11.09</v>
      </c>
      <c r="M168" s="237">
        <v>4.43</v>
      </c>
    </row>
    <row r="169" spans="1:13" x14ac:dyDescent="0.25">
      <c r="A169" s="52" t="s">
        <v>2087</v>
      </c>
      <c r="B169" s="222" t="s">
        <v>1193</v>
      </c>
      <c r="C169" s="222">
        <v>1334</v>
      </c>
      <c r="D169" s="223" t="s">
        <v>1490</v>
      </c>
      <c r="E169" s="231" t="s">
        <v>1247</v>
      </c>
      <c r="F169" s="222" t="s">
        <v>1209</v>
      </c>
      <c r="G169" s="224" t="s">
        <v>73</v>
      </c>
      <c r="H169" s="225" t="s">
        <v>1334</v>
      </c>
      <c r="I169" s="235">
        <v>9.77</v>
      </c>
      <c r="J169" s="237">
        <v>0.87</v>
      </c>
      <c r="L169" s="235">
        <v>11.84</v>
      </c>
      <c r="M169" s="237">
        <v>1.06</v>
      </c>
    </row>
    <row r="170" spans="1:13" ht="36" x14ac:dyDescent="0.25">
      <c r="A170" s="52" t="s">
        <v>2088</v>
      </c>
      <c r="B170" s="222" t="s">
        <v>1193</v>
      </c>
      <c r="C170" s="222">
        <v>567</v>
      </c>
      <c r="D170" s="222" t="s">
        <v>103</v>
      </c>
      <c r="E170" s="231" t="s">
        <v>3074</v>
      </c>
      <c r="F170" s="222" t="s">
        <v>1209</v>
      </c>
      <c r="G170" s="224" t="s">
        <v>289</v>
      </c>
      <c r="H170" s="225" t="s">
        <v>1335</v>
      </c>
      <c r="I170" s="235">
        <v>10.9</v>
      </c>
      <c r="J170" s="237">
        <v>37.06</v>
      </c>
      <c r="L170" s="235">
        <v>13.21</v>
      </c>
      <c r="M170" s="237">
        <v>44.91</v>
      </c>
    </row>
    <row r="171" spans="1:13" x14ac:dyDescent="0.25">
      <c r="A171" s="52" t="s">
        <v>2089</v>
      </c>
      <c r="B171" s="222" t="s">
        <v>1193</v>
      </c>
      <c r="C171" s="222">
        <v>2941</v>
      </c>
      <c r="D171" s="223" t="s">
        <v>1490</v>
      </c>
      <c r="E171" s="231" t="s">
        <v>1251</v>
      </c>
      <c r="F171" s="222" t="s">
        <v>1209</v>
      </c>
      <c r="G171" s="224" t="s">
        <v>73</v>
      </c>
      <c r="H171" s="225" t="s">
        <v>1192</v>
      </c>
      <c r="I171" s="235">
        <v>34.64</v>
      </c>
      <c r="J171" s="237">
        <v>34.64</v>
      </c>
      <c r="L171" s="235">
        <v>41.98</v>
      </c>
      <c r="M171" s="237">
        <v>41.98</v>
      </c>
    </row>
    <row r="172" spans="1:13" x14ac:dyDescent="0.25">
      <c r="A172" s="52" t="s">
        <v>2090</v>
      </c>
      <c r="B172" s="216" t="s">
        <v>619</v>
      </c>
      <c r="C172" s="216" t="s">
        <v>36</v>
      </c>
      <c r="D172" s="216" t="s">
        <v>37</v>
      </c>
      <c r="E172" s="263" t="s">
        <v>38</v>
      </c>
      <c r="F172" s="216" t="s">
        <v>1188</v>
      </c>
      <c r="G172" s="217" t="s">
        <v>39</v>
      </c>
      <c r="H172" s="216" t="s">
        <v>1189</v>
      </c>
      <c r="I172" s="216" t="s">
        <v>40</v>
      </c>
      <c r="J172" s="218" t="s">
        <v>41</v>
      </c>
      <c r="L172" s="243"/>
      <c r="M172" s="243"/>
    </row>
    <row r="173" spans="1:13" ht="36" x14ac:dyDescent="0.25">
      <c r="A173" s="52" t="s">
        <v>2091</v>
      </c>
      <c r="B173" s="219" t="s">
        <v>1190</v>
      </c>
      <c r="C173" s="219" t="s">
        <v>620</v>
      </c>
      <c r="D173" s="219" t="s">
        <v>70</v>
      </c>
      <c r="E173" s="220" t="s">
        <v>1732</v>
      </c>
      <c r="F173" s="219" t="s">
        <v>1191</v>
      </c>
      <c r="G173" s="221" t="s">
        <v>3</v>
      </c>
      <c r="H173" s="226" t="s">
        <v>1192</v>
      </c>
      <c r="I173" s="236">
        <v>36442.449999999997</v>
      </c>
      <c r="J173" s="236">
        <v>36442.449999999997</v>
      </c>
      <c r="L173" s="236">
        <v>44156.62</v>
      </c>
      <c r="M173" s="236">
        <v>44156.62</v>
      </c>
    </row>
    <row r="174" spans="1:13" x14ac:dyDescent="0.25">
      <c r="A174" s="52" t="s">
        <v>2092</v>
      </c>
      <c r="B174" s="227" t="s">
        <v>1237</v>
      </c>
      <c r="C174" s="227">
        <v>88264</v>
      </c>
      <c r="D174" s="227" t="s">
        <v>103</v>
      </c>
      <c r="E174" s="232" t="s">
        <v>1317</v>
      </c>
      <c r="F174" s="227" t="s">
        <v>1191</v>
      </c>
      <c r="G174" s="228" t="s">
        <v>79</v>
      </c>
      <c r="H174" s="229" t="s">
        <v>1336</v>
      </c>
      <c r="I174" s="234">
        <v>23.98</v>
      </c>
      <c r="J174" s="234">
        <v>1726.79</v>
      </c>
      <c r="L174" s="234">
        <v>29.06</v>
      </c>
      <c r="M174" s="234">
        <v>2092.3200000000002</v>
      </c>
    </row>
    <row r="175" spans="1:13" x14ac:dyDescent="0.25">
      <c r="A175" s="52" t="s">
        <v>2093</v>
      </c>
      <c r="B175" s="227" t="s">
        <v>1237</v>
      </c>
      <c r="C175" s="227">
        <v>88247</v>
      </c>
      <c r="D175" s="227" t="s">
        <v>103</v>
      </c>
      <c r="E175" s="232" t="s">
        <v>1315</v>
      </c>
      <c r="F175" s="227" t="s">
        <v>1191</v>
      </c>
      <c r="G175" s="228" t="s">
        <v>79</v>
      </c>
      <c r="H175" s="229" t="s">
        <v>1336</v>
      </c>
      <c r="I175" s="234">
        <v>17.329999999999998</v>
      </c>
      <c r="J175" s="234">
        <v>1247.8499999999999</v>
      </c>
      <c r="L175" s="234">
        <v>21</v>
      </c>
      <c r="M175" s="234">
        <v>1512</v>
      </c>
    </row>
    <row r="176" spans="1:13" x14ac:dyDescent="0.25">
      <c r="A176" s="52" t="s">
        <v>2094</v>
      </c>
      <c r="B176" s="227" t="s">
        <v>1237</v>
      </c>
      <c r="C176" s="227">
        <v>88266</v>
      </c>
      <c r="D176" s="227" t="s">
        <v>103</v>
      </c>
      <c r="E176" s="232" t="s">
        <v>1337</v>
      </c>
      <c r="F176" s="227" t="s">
        <v>1191</v>
      </c>
      <c r="G176" s="228" t="s">
        <v>79</v>
      </c>
      <c r="H176" s="229" t="s">
        <v>1336</v>
      </c>
      <c r="I176" s="234">
        <v>27.59</v>
      </c>
      <c r="J176" s="234">
        <v>1987.05</v>
      </c>
      <c r="L176" s="234">
        <v>33.44</v>
      </c>
      <c r="M176" s="234">
        <v>2407.6799999999998</v>
      </c>
    </row>
    <row r="177" spans="1:13" ht="24" x14ac:dyDescent="0.25">
      <c r="A177" s="52" t="s">
        <v>2095</v>
      </c>
      <c r="B177" s="222" t="s">
        <v>1193</v>
      </c>
      <c r="C177" s="222">
        <v>11272</v>
      </c>
      <c r="D177" s="222" t="s">
        <v>103</v>
      </c>
      <c r="E177" s="231" t="s">
        <v>3075</v>
      </c>
      <c r="F177" s="222" t="s">
        <v>1209</v>
      </c>
      <c r="G177" s="224" t="s">
        <v>133</v>
      </c>
      <c r="H177" s="225" t="s">
        <v>1338</v>
      </c>
      <c r="I177" s="237">
        <v>7</v>
      </c>
      <c r="J177" s="237">
        <v>21.02</v>
      </c>
      <c r="L177" s="237">
        <v>8.49</v>
      </c>
      <c r="M177" s="237">
        <v>25.47</v>
      </c>
    </row>
    <row r="178" spans="1:13" ht="36" x14ac:dyDescent="0.25">
      <c r="A178" s="52" t="s">
        <v>2096</v>
      </c>
      <c r="B178" s="222" t="s">
        <v>1193</v>
      </c>
      <c r="C178" s="222">
        <v>43130</v>
      </c>
      <c r="D178" s="222" t="s">
        <v>103</v>
      </c>
      <c r="E178" s="231" t="s">
        <v>3076</v>
      </c>
      <c r="F178" s="222" t="s">
        <v>1209</v>
      </c>
      <c r="G178" s="224" t="s">
        <v>1288</v>
      </c>
      <c r="H178" s="225" t="s">
        <v>1192</v>
      </c>
      <c r="I178" s="235">
        <v>21.87</v>
      </c>
      <c r="J178" s="237">
        <v>21.87</v>
      </c>
      <c r="L178" s="235">
        <v>26.5</v>
      </c>
      <c r="M178" s="237">
        <v>26.5</v>
      </c>
    </row>
    <row r="179" spans="1:13" ht="24" x14ac:dyDescent="0.25">
      <c r="A179" s="52" t="s">
        <v>2097</v>
      </c>
      <c r="B179" s="222" t="s">
        <v>1193</v>
      </c>
      <c r="C179" s="222">
        <v>367</v>
      </c>
      <c r="D179" s="222" t="s">
        <v>103</v>
      </c>
      <c r="E179" s="231" t="s">
        <v>3077</v>
      </c>
      <c r="F179" s="222" t="s">
        <v>1209</v>
      </c>
      <c r="G179" s="224" t="s">
        <v>7</v>
      </c>
      <c r="H179" s="225" t="s">
        <v>1192</v>
      </c>
      <c r="I179" s="235">
        <v>104.06</v>
      </c>
      <c r="J179" s="235">
        <v>104.06</v>
      </c>
      <c r="L179" s="235">
        <v>126.09</v>
      </c>
      <c r="M179" s="235">
        <v>126.09</v>
      </c>
    </row>
    <row r="180" spans="1:13" ht="36" x14ac:dyDescent="0.25">
      <c r="A180" s="52" t="s">
        <v>2098</v>
      </c>
      <c r="B180" s="222" t="s">
        <v>1193</v>
      </c>
      <c r="C180" s="222">
        <v>379</v>
      </c>
      <c r="D180" s="222" t="s">
        <v>103</v>
      </c>
      <c r="E180" s="231" t="s">
        <v>3078</v>
      </c>
      <c r="F180" s="222" t="s">
        <v>1209</v>
      </c>
      <c r="G180" s="224" t="s">
        <v>133</v>
      </c>
      <c r="H180" s="225" t="s">
        <v>1339</v>
      </c>
      <c r="I180" s="237">
        <v>1.29</v>
      </c>
      <c r="J180" s="237">
        <v>31.09</v>
      </c>
      <c r="L180" s="237">
        <v>1.57</v>
      </c>
      <c r="M180" s="237">
        <v>37.68</v>
      </c>
    </row>
    <row r="181" spans="1:13" ht="48" x14ac:dyDescent="0.25">
      <c r="A181" s="52" t="s">
        <v>2099</v>
      </c>
      <c r="B181" s="231" t="s">
        <v>1193</v>
      </c>
      <c r="C181" s="231" t="s">
        <v>3079</v>
      </c>
      <c r="D181" s="231" t="s">
        <v>103</v>
      </c>
      <c r="E181" s="231" t="s">
        <v>3080</v>
      </c>
      <c r="F181" s="231" t="s">
        <v>1209</v>
      </c>
      <c r="G181" s="231" t="s">
        <v>133</v>
      </c>
      <c r="H181" s="241" t="s">
        <v>1192</v>
      </c>
      <c r="I181" s="235">
        <v>40.479999999999997</v>
      </c>
      <c r="J181" s="235">
        <v>40.479999999999997</v>
      </c>
      <c r="L181" s="235">
        <v>49.06</v>
      </c>
      <c r="M181" s="235">
        <v>49.06</v>
      </c>
    </row>
    <row r="182" spans="1:13" x14ac:dyDescent="0.25">
      <c r="A182" s="52" t="s">
        <v>2100</v>
      </c>
      <c r="B182" s="222" t="s">
        <v>1193</v>
      </c>
      <c r="C182" s="222">
        <v>867</v>
      </c>
      <c r="D182" s="222" t="s">
        <v>103</v>
      </c>
      <c r="E182" s="231" t="s">
        <v>1340</v>
      </c>
      <c r="F182" s="222" t="s">
        <v>1209</v>
      </c>
      <c r="G182" s="224" t="s">
        <v>289</v>
      </c>
      <c r="H182" s="225" t="s">
        <v>1341</v>
      </c>
      <c r="I182" s="235">
        <v>41.86</v>
      </c>
      <c r="J182" s="235">
        <v>2093.37</v>
      </c>
      <c r="L182" s="235">
        <v>50.73</v>
      </c>
      <c r="M182" s="235">
        <v>2536.5</v>
      </c>
    </row>
    <row r="183" spans="1:13" ht="36" x14ac:dyDescent="0.25">
      <c r="A183" s="52" t="s">
        <v>2101</v>
      </c>
      <c r="B183" s="222" t="s">
        <v>1193</v>
      </c>
      <c r="C183" s="222">
        <v>990</v>
      </c>
      <c r="D183" s="222" t="s">
        <v>103</v>
      </c>
      <c r="E183" s="231" t="s">
        <v>3081</v>
      </c>
      <c r="F183" s="222" t="s">
        <v>1209</v>
      </c>
      <c r="G183" s="224" t="s">
        <v>289</v>
      </c>
      <c r="H183" s="225" t="s">
        <v>1342</v>
      </c>
      <c r="I183" s="235">
        <v>127.43</v>
      </c>
      <c r="J183" s="235">
        <v>3823.03</v>
      </c>
      <c r="L183" s="235">
        <v>154.41</v>
      </c>
      <c r="M183" s="235">
        <v>4632.3</v>
      </c>
    </row>
    <row r="184" spans="1:13" ht="36" x14ac:dyDescent="0.25">
      <c r="A184" s="52" t="s">
        <v>2102</v>
      </c>
      <c r="B184" s="222" t="s">
        <v>1193</v>
      </c>
      <c r="C184" s="222">
        <v>34643</v>
      </c>
      <c r="D184" s="222" t="s">
        <v>103</v>
      </c>
      <c r="E184" s="231" t="s">
        <v>3082</v>
      </c>
      <c r="F184" s="222" t="s">
        <v>1209</v>
      </c>
      <c r="G184" s="224" t="s">
        <v>133</v>
      </c>
      <c r="H184" s="225" t="s">
        <v>1192</v>
      </c>
      <c r="I184" s="235">
        <v>31.89</v>
      </c>
      <c r="J184" s="237">
        <v>31.89</v>
      </c>
      <c r="L184" s="235">
        <v>38.65</v>
      </c>
      <c r="M184" s="237">
        <v>38.65</v>
      </c>
    </row>
    <row r="185" spans="1:13" ht="24" x14ac:dyDescent="0.25">
      <c r="A185" s="52" t="s">
        <v>2103</v>
      </c>
      <c r="B185" s="222" t="s">
        <v>1193</v>
      </c>
      <c r="C185" s="222">
        <v>3838</v>
      </c>
      <c r="D185" s="223" t="s">
        <v>1490</v>
      </c>
      <c r="E185" s="231" t="s">
        <v>1343</v>
      </c>
      <c r="F185" s="222" t="s">
        <v>1209</v>
      </c>
      <c r="G185" s="224" t="s">
        <v>73</v>
      </c>
      <c r="H185" s="225" t="s">
        <v>1192</v>
      </c>
      <c r="I185" s="235">
        <v>221.9</v>
      </c>
      <c r="J185" s="235">
        <v>221.9</v>
      </c>
      <c r="L185" s="235">
        <v>268.88</v>
      </c>
      <c r="M185" s="235">
        <v>268.88</v>
      </c>
    </row>
    <row r="186" spans="1:13" ht="36" x14ac:dyDescent="0.25">
      <c r="A186" s="52" t="s">
        <v>2104</v>
      </c>
      <c r="B186" s="222" t="s">
        <v>1193</v>
      </c>
      <c r="C186" s="222">
        <v>11862</v>
      </c>
      <c r="D186" s="222" t="s">
        <v>103</v>
      </c>
      <c r="E186" s="231" t="s">
        <v>3083</v>
      </c>
      <c r="F186" s="222" t="s">
        <v>1209</v>
      </c>
      <c r="G186" s="224" t="s">
        <v>133</v>
      </c>
      <c r="H186" s="225" t="s">
        <v>1338</v>
      </c>
      <c r="I186" s="235">
        <v>9.77</v>
      </c>
      <c r="J186" s="237">
        <v>29.31</v>
      </c>
      <c r="L186" s="235">
        <v>11.84</v>
      </c>
      <c r="M186" s="237">
        <v>35.520000000000003</v>
      </c>
    </row>
    <row r="187" spans="1:13" x14ac:dyDescent="0.25">
      <c r="A187" s="52" t="s">
        <v>2105</v>
      </c>
      <c r="B187" s="222" t="s">
        <v>1193</v>
      </c>
      <c r="C187" s="222">
        <v>34519</v>
      </c>
      <c r="D187" s="222" t="s">
        <v>103</v>
      </c>
      <c r="E187" s="231" t="s">
        <v>1344</v>
      </c>
      <c r="F187" s="222" t="s">
        <v>1209</v>
      </c>
      <c r="G187" s="224" t="s">
        <v>133</v>
      </c>
      <c r="H187" s="225" t="s">
        <v>1345</v>
      </c>
      <c r="I187" s="235">
        <v>65.19</v>
      </c>
      <c r="J187" s="235">
        <v>391.19</v>
      </c>
      <c r="L187" s="235">
        <v>79</v>
      </c>
      <c r="M187" s="235">
        <v>474</v>
      </c>
    </row>
    <row r="188" spans="1:13" ht="36" x14ac:dyDescent="0.25">
      <c r="A188" s="52" t="s">
        <v>2106</v>
      </c>
      <c r="B188" s="222" t="s">
        <v>1193</v>
      </c>
      <c r="C188" s="222">
        <v>1821</v>
      </c>
      <c r="D188" s="222" t="s">
        <v>103</v>
      </c>
      <c r="E188" s="231" t="s">
        <v>3084</v>
      </c>
      <c r="F188" s="222" t="s">
        <v>1209</v>
      </c>
      <c r="G188" s="224" t="s">
        <v>133</v>
      </c>
      <c r="H188" s="225" t="s">
        <v>1192</v>
      </c>
      <c r="I188" s="235">
        <v>188.57</v>
      </c>
      <c r="J188" s="235">
        <v>188.57</v>
      </c>
      <c r="L188" s="235">
        <v>228.49</v>
      </c>
      <c r="M188" s="235">
        <v>228.49</v>
      </c>
    </row>
    <row r="189" spans="1:13" x14ac:dyDescent="0.25">
      <c r="A189" s="52" t="s">
        <v>2107</v>
      </c>
      <c r="B189" s="222" t="s">
        <v>1193</v>
      </c>
      <c r="C189" s="222">
        <v>3278</v>
      </c>
      <c r="D189" s="223" t="s">
        <v>1490</v>
      </c>
      <c r="E189" s="231" t="s">
        <v>1346</v>
      </c>
      <c r="F189" s="222" t="s">
        <v>1209</v>
      </c>
      <c r="G189" s="224" t="s">
        <v>61</v>
      </c>
      <c r="H189" s="225" t="s">
        <v>1345</v>
      </c>
      <c r="I189" s="235">
        <v>125.51</v>
      </c>
      <c r="J189" s="235">
        <v>753.11</v>
      </c>
      <c r="L189" s="235">
        <v>152.09</v>
      </c>
      <c r="M189" s="235">
        <v>912.54</v>
      </c>
    </row>
    <row r="190" spans="1:13" ht="24" x14ac:dyDescent="0.25">
      <c r="A190" s="52" t="s">
        <v>2108</v>
      </c>
      <c r="B190" s="222" t="s">
        <v>1193</v>
      </c>
      <c r="C190" s="222">
        <v>402</v>
      </c>
      <c r="D190" s="222" t="s">
        <v>103</v>
      </c>
      <c r="E190" s="231" t="s">
        <v>1347</v>
      </c>
      <c r="F190" s="222" t="s">
        <v>1209</v>
      </c>
      <c r="G190" s="224" t="s">
        <v>133</v>
      </c>
      <c r="H190" s="225" t="s">
        <v>1338</v>
      </c>
      <c r="I190" s="235">
        <v>14.68</v>
      </c>
      <c r="J190" s="237">
        <v>44.04</v>
      </c>
      <c r="L190" s="235">
        <v>17.79</v>
      </c>
      <c r="M190" s="237">
        <v>53.37</v>
      </c>
    </row>
    <row r="191" spans="1:13" ht="24" x14ac:dyDescent="0.25">
      <c r="A191" s="52" t="s">
        <v>2109</v>
      </c>
      <c r="B191" s="222" t="s">
        <v>1193</v>
      </c>
      <c r="C191" s="222">
        <v>1564</v>
      </c>
      <c r="D191" s="222" t="s">
        <v>103</v>
      </c>
      <c r="E191" s="231" t="s">
        <v>1348</v>
      </c>
      <c r="F191" s="222" t="s">
        <v>1209</v>
      </c>
      <c r="G191" s="224" t="s">
        <v>133</v>
      </c>
      <c r="H191" s="225" t="s">
        <v>1349</v>
      </c>
      <c r="I191" s="235">
        <v>11.85</v>
      </c>
      <c r="J191" s="235">
        <v>106.73</v>
      </c>
      <c r="L191" s="235">
        <v>14.37</v>
      </c>
      <c r="M191" s="235">
        <v>129.33000000000001</v>
      </c>
    </row>
    <row r="192" spans="1:13" x14ac:dyDescent="0.25">
      <c r="A192" s="52" t="s">
        <v>2110</v>
      </c>
      <c r="B192" s="222" t="s">
        <v>1193</v>
      </c>
      <c r="C192" s="222">
        <v>3380</v>
      </c>
      <c r="D192" s="223" t="s">
        <v>1490</v>
      </c>
      <c r="E192" s="231" t="s">
        <v>1350</v>
      </c>
      <c r="F192" s="222" t="s">
        <v>1209</v>
      </c>
      <c r="G192" s="224" t="s">
        <v>73</v>
      </c>
      <c r="H192" s="225" t="s">
        <v>1351</v>
      </c>
      <c r="I192" s="237">
        <v>2.0299999999999998</v>
      </c>
      <c r="J192" s="237">
        <v>16.239999999999998</v>
      </c>
      <c r="L192" s="237">
        <v>2.46</v>
      </c>
      <c r="M192" s="237">
        <v>19.68</v>
      </c>
    </row>
    <row r="193" spans="1:13" ht="36" x14ac:dyDescent="0.25">
      <c r="A193" s="52" t="s">
        <v>2111</v>
      </c>
      <c r="B193" s="222" t="s">
        <v>1193</v>
      </c>
      <c r="C193" s="222">
        <v>3405</v>
      </c>
      <c r="D193" s="222" t="s">
        <v>103</v>
      </c>
      <c r="E193" s="231" t="s">
        <v>3085</v>
      </c>
      <c r="F193" s="222" t="s">
        <v>1209</v>
      </c>
      <c r="G193" s="224" t="s">
        <v>133</v>
      </c>
      <c r="H193" s="225" t="s">
        <v>1338</v>
      </c>
      <c r="I193" s="235">
        <v>54.75</v>
      </c>
      <c r="J193" s="235">
        <v>164.27</v>
      </c>
      <c r="L193" s="235">
        <v>66.349999999999994</v>
      </c>
      <c r="M193" s="235">
        <v>199.05</v>
      </c>
    </row>
    <row r="194" spans="1:13" ht="36" x14ac:dyDescent="0.25">
      <c r="A194" s="52" t="s">
        <v>2112</v>
      </c>
      <c r="B194" s="222" t="s">
        <v>1193</v>
      </c>
      <c r="C194" s="222">
        <v>2641</v>
      </c>
      <c r="D194" s="222" t="s">
        <v>103</v>
      </c>
      <c r="E194" s="231" t="s">
        <v>3086</v>
      </c>
      <c r="F194" s="222" t="s">
        <v>1209</v>
      </c>
      <c r="G194" s="224" t="s">
        <v>133</v>
      </c>
      <c r="H194" s="225" t="s">
        <v>1352</v>
      </c>
      <c r="I194" s="235">
        <v>20.2</v>
      </c>
      <c r="J194" s="237">
        <v>80.81</v>
      </c>
      <c r="L194" s="235">
        <v>24.48</v>
      </c>
      <c r="M194" s="237">
        <v>97.92</v>
      </c>
    </row>
    <row r="195" spans="1:13" x14ac:dyDescent="0.25">
      <c r="A195" s="52" t="s">
        <v>2113</v>
      </c>
      <c r="B195" s="222" t="s">
        <v>1193</v>
      </c>
      <c r="C195" s="222">
        <v>421</v>
      </c>
      <c r="D195" s="222" t="s">
        <v>103</v>
      </c>
      <c r="E195" s="231" t="s">
        <v>1353</v>
      </c>
      <c r="F195" s="222" t="s">
        <v>1209</v>
      </c>
      <c r="G195" s="224" t="s">
        <v>133</v>
      </c>
      <c r="H195" s="225" t="s">
        <v>1338</v>
      </c>
      <c r="I195" s="235">
        <v>19.03</v>
      </c>
      <c r="J195" s="237">
        <v>57.11</v>
      </c>
      <c r="L195" s="235">
        <v>23.07</v>
      </c>
      <c r="M195" s="237">
        <v>69.209999999999994</v>
      </c>
    </row>
    <row r="196" spans="1:13" ht="36" x14ac:dyDescent="0.25">
      <c r="A196" s="52" t="s">
        <v>2114</v>
      </c>
      <c r="B196" s="222" t="s">
        <v>1193</v>
      </c>
      <c r="C196" s="222">
        <v>428</v>
      </c>
      <c r="D196" s="222" t="s">
        <v>103</v>
      </c>
      <c r="E196" s="231" t="s">
        <v>3087</v>
      </c>
      <c r="F196" s="222" t="s">
        <v>1209</v>
      </c>
      <c r="G196" s="224" t="s">
        <v>133</v>
      </c>
      <c r="H196" s="225" t="s">
        <v>1354</v>
      </c>
      <c r="I196" s="235">
        <v>31.52</v>
      </c>
      <c r="J196" s="235">
        <v>378.31</v>
      </c>
      <c r="L196" s="235">
        <v>38.200000000000003</v>
      </c>
      <c r="M196" s="235">
        <v>458.4</v>
      </c>
    </row>
    <row r="197" spans="1:13" ht="36" x14ac:dyDescent="0.25">
      <c r="A197" s="52" t="s">
        <v>2115</v>
      </c>
      <c r="B197" s="222" t="s">
        <v>1193</v>
      </c>
      <c r="C197" s="222">
        <v>436</v>
      </c>
      <c r="D197" s="222" t="s">
        <v>103</v>
      </c>
      <c r="E197" s="231" t="s">
        <v>3088</v>
      </c>
      <c r="F197" s="222" t="s">
        <v>1209</v>
      </c>
      <c r="G197" s="224" t="s">
        <v>133</v>
      </c>
      <c r="H197" s="225" t="s">
        <v>1349</v>
      </c>
      <c r="I197" s="235">
        <v>10.93</v>
      </c>
      <c r="J197" s="235">
        <v>98.41</v>
      </c>
      <c r="L197" s="235">
        <v>13.25</v>
      </c>
      <c r="M197" s="235">
        <v>119.25</v>
      </c>
    </row>
    <row r="198" spans="1:13" ht="36" x14ac:dyDescent="0.25">
      <c r="A198" s="52" t="s">
        <v>2116</v>
      </c>
      <c r="B198" s="222" t="s">
        <v>1193</v>
      </c>
      <c r="C198" s="222">
        <v>4276</v>
      </c>
      <c r="D198" s="222" t="s">
        <v>103</v>
      </c>
      <c r="E198" s="231" t="s">
        <v>3089</v>
      </c>
      <c r="F198" s="222" t="s">
        <v>1209</v>
      </c>
      <c r="G198" s="224" t="s">
        <v>133</v>
      </c>
      <c r="H198" s="225" t="s">
        <v>1338</v>
      </c>
      <c r="I198" s="235">
        <v>164.67</v>
      </c>
      <c r="J198" s="235">
        <v>494.01</v>
      </c>
      <c r="L198" s="235">
        <v>199.53</v>
      </c>
      <c r="M198" s="235">
        <v>598.59</v>
      </c>
    </row>
    <row r="199" spans="1:13" ht="24" x14ac:dyDescent="0.25">
      <c r="A199" s="52" t="s">
        <v>2117</v>
      </c>
      <c r="B199" s="222" t="s">
        <v>1193</v>
      </c>
      <c r="C199" s="222">
        <v>3406</v>
      </c>
      <c r="D199" s="222" t="s">
        <v>103</v>
      </c>
      <c r="E199" s="231" t="s">
        <v>1355</v>
      </c>
      <c r="F199" s="222" t="s">
        <v>1209</v>
      </c>
      <c r="G199" s="224" t="s">
        <v>133</v>
      </c>
      <c r="H199" s="225" t="s">
        <v>1338</v>
      </c>
      <c r="I199" s="235">
        <v>16.760000000000002</v>
      </c>
      <c r="J199" s="237">
        <v>50.28</v>
      </c>
      <c r="L199" s="235">
        <v>20.309999999999999</v>
      </c>
      <c r="M199" s="237">
        <v>60.93</v>
      </c>
    </row>
    <row r="200" spans="1:13" ht="24" x14ac:dyDescent="0.25">
      <c r="A200" s="52" t="s">
        <v>2118</v>
      </c>
      <c r="B200" s="222" t="s">
        <v>1193</v>
      </c>
      <c r="C200" s="222">
        <v>444</v>
      </c>
      <c r="D200" s="222" t="s">
        <v>103</v>
      </c>
      <c r="E200" s="231" t="s">
        <v>3090</v>
      </c>
      <c r="F200" s="222" t="s">
        <v>1209</v>
      </c>
      <c r="G200" s="224" t="s">
        <v>133</v>
      </c>
      <c r="H200" s="225" t="s">
        <v>1338</v>
      </c>
      <c r="I200" s="235">
        <v>29.08</v>
      </c>
      <c r="J200" s="235">
        <v>87.25</v>
      </c>
      <c r="L200" s="235">
        <v>35.24</v>
      </c>
      <c r="M200" s="235">
        <v>105.72</v>
      </c>
    </row>
    <row r="201" spans="1:13" ht="36" x14ac:dyDescent="0.25">
      <c r="A201" s="52" t="s">
        <v>2119</v>
      </c>
      <c r="B201" s="222" t="s">
        <v>1193</v>
      </c>
      <c r="C201" s="222">
        <v>41180</v>
      </c>
      <c r="D201" s="222" t="s">
        <v>103</v>
      </c>
      <c r="E201" s="231" t="s">
        <v>3091</v>
      </c>
      <c r="F201" s="222" t="s">
        <v>1209</v>
      </c>
      <c r="G201" s="224" t="s">
        <v>133</v>
      </c>
      <c r="H201" s="225" t="s">
        <v>1192</v>
      </c>
      <c r="I201" s="235">
        <v>2970.47</v>
      </c>
      <c r="J201" s="235">
        <v>2970.47</v>
      </c>
      <c r="L201" s="235">
        <v>3599.27</v>
      </c>
      <c r="M201" s="235">
        <v>3599.27</v>
      </c>
    </row>
    <row r="202" spans="1:13" ht="36" x14ac:dyDescent="0.25">
      <c r="A202" s="52" t="s">
        <v>2120</v>
      </c>
      <c r="B202" s="231" t="s">
        <v>1193</v>
      </c>
      <c r="C202" s="231" t="s">
        <v>3092</v>
      </c>
      <c r="D202" s="231" t="s">
        <v>103</v>
      </c>
      <c r="E202" s="231" t="s">
        <v>3093</v>
      </c>
      <c r="F202" s="231" t="s">
        <v>1209</v>
      </c>
      <c r="G202" s="231" t="s">
        <v>133</v>
      </c>
      <c r="H202" s="241" t="s">
        <v>1192</v>
      </c>
      <c r="I202" s="235">
        <v>18089.900000000001</v>
      </c>
      <c r="J202" s="235">
        <v>18089.900000000001</v>
      </c>
      <c r="L202" s="235">
        <v>21919.19</v>
      </c>
      <c r="M202" s="235">
        <v>21919.19</v>
      </c>
    </row>
    <row r="203" spans="1:13" x14ac:dyDescent="0.25">
      <c r="A203" s="52" t="s">
        <v>2121</v>
      </c>
      <c r="B203" s="222" t="s">
        <v>1193</v>
      </c>
      <c r="C203" s="222">
        <v>3697</v>
      </c>
      <c r="D203" s="223" t="s">
        <v>1490</v>
      </c>
      <c r="E203" s="231" t="s">
        <v>1356</v>
      </c>
      <c r="F203" s="222" t="s">
        <v>1209</v>
      </c>
      <c r="G203" s="224" t="s">
        <v>73</v>
      </c>
      <c r="H203" s="225" t="s">
        <v>1338</v>
      </c>
      <c r="I203" s="235">
        <v>363.96</v>
      </c>
      <c r="J203" s="235">
        <v>1091.8900000000001</v>
      </c>
      <c r="L203" s="235">
        <v>441.01</v>
      </c>
      <c r="M203" s="235">
        <v>1323.03</v>
      </c>
    </row>
    <row r="204" spans="1:13" x14ac:dyDescent="0.25">
      <c r="A204" s="52" t="s">
        <v>2122</v>
      </c>
      <c r="B204" s="216" t="s">
        <v>621</v>
      </c>
      <c r="C204" s="216" t="s">
        <v>36</v>
      </c>
      <c r="D204" s="216" t="s">
        <v>37</v>
      </c>
      <c r="E204" s="263" t="s">
        <v>38</v>
      </c>
      <c r="F204" s="216" t="s">
        <v>1188</v>
      </c>
      <c r="G204" s="217" t="s">
        <v>39</v>
      </c>
      <c r="H204" s="216" t="s">
        <v>1189</v>
      </c>
      <c r="I204" s="216" t="s">
        <v>40</v>
      </c>
      <c r="J204" s="218" t="s">
        <v>41</v>
      </c>
      <c r="L204" s="243"/>
      <c r="M204" s="243"/>
    </row>
    <row r="205" spans="1:13" x14ac:dyDescent="0.25">
      <c r="A205" s="52" t="s">
        <v>2123</v>
      </c>
      <c r="B205" s="219" t="s">
        <v>1190</v>
      </c>
      <c r="C205" s="219" t="s">
        <v>622</v>
      </c>
      <c r="D205" s="219" t="s">
        <v>70</v>
      </c>
      <c r="E205" s="220" t="s">
        <v>623</v>
      </c>
      <c r="F205" s="219" t="s">
        <v>1322</v>
      </c>
      <c r="G205" s="221" t="s">
        <v>133</v>
      </c>
      <c r="H205" s="226" t="s">
        <v>1192</v>
      </c>
      <c r="I205" s="236">
        <v>5190.01</v>
      </c>
      <c r="J205" s="236">
        <v>5190.01</v>
      </c>
      <c r="L205" s="236">
        <v>6288.64</v>
      </c>
      <c r="M205" s="236">
        <v>6288.64</v>
      </c>
    </row>
    <row r="206" spans="1:13" x14ac:dyDescent="0.25">
      <c r="A206" s="52" t="s">
        <v>2124</v>
      </c>
      <c r="B206" s="227" t="s">
        <v>1237</v>
      </c>
      <c r="C206" s="227">
        <v>88264</v>
      </c>
      <c r="D206" s="227" t="s">
        <v>103</v>
      </c>
      <c r="E206" s="232" t="s">
        <v>1317</v>
      </c>
      <c r="F206" s="227" t="s">
        <v>1191</v>
      </c>
      <c r="G206" s="228" t="s">
        <v>79</v>
      </c>
      <c r="H206" s="229" t="s">
        <v>1357</v>
      </c>
      <c r="I206" s="234">
        <v>23.98</v>
      </c>
      <c r="J206" s="234">
        <v>647.54</v>
      </c>
      <c r="L206" s="234">
        <v>29.06</v>
      </c>
      <c r="M206" s="234">
        <v>784.62</v>
      </c>
    </row>
    <row r="207" spans="1:13" x14ac:dyDescent="0.25">
      <c r="A207" s="52" t="s">
        <v>2125</v>
      </c>
      <c r="B207" s="227" t="s">
        <v>1237</v>
      </c>
      <c r="C207" s="227">
        <v>88247</v>
      </c>
      <c r="D207" s="227" t="s">
        <v>103</v>
      </c>
      <c r="E207" s="232" t="s">
        <v>1315</v>
      </c>
      <c r="F207" s="227" t="s">
        <v>1191</v>
      </c>
      <c r="G207" s="228" t="s">
        <v>79</v>
      </c>
      <c r="H207" s="229" t="s">
        <v>1357</v>
      </c>
      <c r="I207" s="234">
        <v>17.329999999999998</v>
      </c>
      <c r="J207" s="234">
        <v>467.94</v>
      </c>
      <c r="L207" s="234">
        <v>21</v>
      </c>
      <c r="M207" s="234">
        <v>567</v>
      </c>
    </row>
    <row r="208" spans="1:13" x14ac:dyDescent="0.25">
      <c r="A208" s="52" t="s">
        <v>2126</v>
      </c>
      <c r="B208" s="227" t="s">
        <v>1237</v>
      </c>
      <c r="C208" s="227">
        <v>88266</v>
      </c>
      <c r="D208" s="227" t="s">
        <v>103</v>
      </c>
      <c r="E208" s="232" t="s">
        <v>1337</v>
      </c>
      <c r="F208" s="227" t="s">
        <v>1191</v>
      </c>
      <c r="G208" s="228" t="s">
        <v>79</v>
      </c>
      <c r="H208" s="229" t="s">
        <v>1357</v>
      </c>
      <c r="I208" s="234">
        <v>27.59</v>
      </c>
      <c r="J208" s="234">
        <v>745.14</v>
      </c>
      <c r="L208" s="234">
        <v>33.44</v>
      </c>
      <c r="M208" s="234">
        <v>902.88</v>
      </c>
    </row>
    <row r="209" spans="1:13" ht="24" x14ac:dyDescent="0.25">
      <c r="A209" s="52" t="s">
        <v>2127</v>
      </c>
      <c r="B209" s="222" t="s">
        <v>1193</v>
      </c>
      <c r="C209" s="222">
        <v>11272</v>
      </c>
      <c r="D209" s="222" t="s">
        <v>103</v>
      </c>
      <c r="E209" s="231" t="s">
        <v>3075</v>
      </c>
      <c r="F209" s="222" t="s">
        <v>1209</v>
      </c>
      <c r="G209" s="224" t="s">
        <v>133</v>
      </c>
      <c r="H209" s="225" t="s">
        <v>1345</v>
      </c>
      <c r="I209" s="237">
        <v>7</v>
      </c>
      <c r="J209" s="237">
        <v>42.04</v>
      </c>
      <c r="L209" s="237">
        <v>8.49</v>
      </c>
      <c r="M209" s="237">
        <v>50.94</v>
      </c>
    </row>
    <row r="210" spans="1:13" ht="24" x14ac:dyDescent="0.25">
      <c r="A210" s="52" t="s">
        <v>2128</v>
      </c>
      <c r="B210" s="222" t="s">
        <v>1193</v>
      </c>
      <c r="C210" s="222">
        <v>367</v>
      </c>
      <c r="D210" s="222" t="s">
        <v>103</v>
      </c>
      <c r="E210" s="231" t="s">
        <v>3077</v>
      </c>
      <c r="F210" s="222" t="s">
        <v>1209</v>
      </c>
      <c r="G210" s="224" t="s">
        <v>7</v>
      </c>
      <c r="H210" s="225" t="s">
        <v>1192</v>
      </c>
      <c r="I210" s="235">
        <v>104.06</v>
      </c>
      <c r="J210" s="235">
        <v>104.06</v>
      </c>
      <c r="L210" s="235">
        <v>126.09</v>
      </c>
      <c r="M210" s="235">
        <v>126.09</v>
      </c>
    </row>
    <row r="211" spans="1:13" ht="36" x14ac:dyDescent="0.25">
      <c r="A211" s="52" t="s">
        <v>2129</v>
      </c>
      <c r="B211" s="222" t="s">
        <v>1193</v>
      </c>
      <c r="C211" s="222">
        <v>379</v>
      </c>
      <c r="D211" s="222" t="s">
        <v>103</v>
      </c>
      <c r="E211" s="231" t="s">
        <v>3078</v>
      </c>
      <c r="F211" s="222" t="s">
        <v>1209</v>
      </c>
      <c r="G211" s="224" t="s">
        <v>133</v>
      </c>
      <c r="H211" s="225" t="s">
        <v>1358</v>
      </c>
      <c r="I211" s="237">
        <v>1.29</v>
      </c>
      <c r="J211" s="237">
        <v>28.5</v>
      </c>
      <c r="L211" s="237">
        <v>1.57</v>
      </c>
      <c r="M211" s="237">
        <v>34.54</v>
      </c>
    </row>
    <row r="212" spans="1:13" x14ac:dyDescent="0.25">
      <c r="A212" s="52" t="s">
        <v>2130</v>
      </c>
      <c r="B212" s="222" t="s">
        <v>1193</v>
      </c>
      <c r="C212" s="222">
        <v>857</v>
      </c>
      <c r="D212" s="222" t="s">
        <v>103</v>
      </c>
      <c r="E212" s="231" t="s">
        <v>1359</v>
      </c>
      <c r="F212" s="222" t="s">
        <v>1209</v>
      </c>
      <c r="G212" s="224" t="s">
        <v>289</v>
      </c>
      <c r="H212" s="225" t="s">
        <v>1354</v>
      </c>
      <c r="I212" s="235">
        <v>13.99</v>
      </c>
      <c r="J212" s="235">
        <v>167.96</v>
      </c>
      <c r="L212" s="235">
        <v>16.96</v>
      </c>
      <c r="M212" s="235">
        <v>203.52</v>
      </c>
    </row>
    <row r="213" spans="1:13" ht="36" x14ac:dyDescent="0.25">
      <c r="A213" s="52" t="s">
        <v>2131</v>
      </c>
      <c r="B213" s="222" t="s">
        <v>1193</v>
      </c>
      <c r="C213" s="222">
        <v>3298</v>
      </c>
      <c r="D213" s="222" t="s">
        <v>103</v>
      </c>
      <c r="E213" s="231" t="s">
        <v>3094</v>
      </c>
      <c r="F213" s="222" t="s">
        <v>1209</v>
      </c>
      <c r="G213" s="224" t="s">
        <v>133</v>
      </c>
      <c r="H213" s="225" t="s">
        <v>1338</v>
      </c>
      <c r="I213" s="235">
        <v>41.28</v>
      </c>
      <c r="J213" s="235">
        <v>123.86</v>
      </c>
      <c r="L213" s="235">
        <v>50.03</v>
      </c>
      <c r="M213" s="235">
        <v>150.09</v>
      </c>
    </row>
    <row r="214" spans="1:13" ht="24" x14ac:dyDescent="0.25">
      <c r="A214" s="52" t="s">
        <v>2132</v>
      </c>
      <c r="B214" s="222" t="s">
        <v>1193</v>
      </c>
      <c r="C214" s="222">
        <v>1564</v>
      </c>
      <c r="D214" s="222" t="s">
        <v>103</v>
      </c>
      <c r="E214" s="231" t="s">
        <v>1348</v>
      </c>
      <c r="F214" s="222" t="s">
        <v>1209</v>
      </c>
      <c r="G214" s="224" t="s">
        <v>133</v>
      </c>
      <c r="H214" s="225" t="s">
        <v>1345</v>
      </c>
      <c r="I214" s="235">
        <v>11.85</v>
      </c>
      <c r="J214" s="237">
        <v>71.150000000000006</v>
      </c>
      <c r="L214" s="235">
        <v>14.37</v>
      </c>
      <c r="M214" s="237">
        <v>86.22</v>
      </c>
    </row>
    <row r="215" spans="1:13" x14ac:dyDescent="0.25">
      <c r="A215" s="52" t="s">
        <v>2133</v>
      </c>
      <c r="B215" s="222" t="s">
        <v>1193</v>
      </c>
      <c r="C215" s="222">
        <v>34519</v>
      </c>
      <c r="D215" s="222" t="s">
        <v>103</v>
      </c>
      <c r="E215" s="231" t="s">
        <v>1344</v>
      </c>
      <c r="F215" s="222" t="s">
        <v>1209</v>
      </c>
      <c r="G215" s="224" t="s">
        <v>133</v>
      </c>
      <c r="H215" s="225" t="s">
        <v>1352</v>
      </c>
      <c r="I215" s="235">
        <v>65.19</v>
      </c>
      <c r="J215" s="235">
        <v>260.79000000000002</v>
      </c>
      <c r="L215" s="235">
        <v>79</v>
      </c>
      <c r="M215" s="235">
        <v>316</v>
      </c>
    </row>
    <row r="216" spans="1:13" ht="36" x14ac:dyDescent="0.25">
      <c r="A216" s="52" t="s">
        <v>2134</v>
      </c>
      <c r="B216" s="222" t="s">
        <v>1193</v>
      </c>
      <c r="C216" s="222">
        <v>3298</v>
      </c>
      <c r="D216" s="222" t="s">
        <v>103</v>
      </c>
      <c r="E216" s="231" t="s">
        <v>3094</v>
      </c>
      <c r="F216" s="222" t="s">
        <v>1209</v>
      </c>
      <c r="G216" s="224" t="s">
        <v>133</v>
      </c>
      <c r="H216" s="225" t="s">
        <v>1338</v>
      </c>
      <c r="I216" s="235">
        <v>41.28</v>
      </c>
      <c r="J216" s="235">
        <v>123.86</v>
      </c>
      <c r="L216" s="235">
        <v>50.03</v>
      </c>
      <c r="M216" s="235">
        <v>150.09</v>
      </c>
    </row>
    <row r="217" spans="1:13" ht="24" x14ac:dyDescent="0.25">
      <c r="A217" s="52" t="s">
        <v>2135</v>
      </c>
      <c r="B217" s="222" t="s">
        <v>1193</v>
      </c>
      <c r="C217" s="222">
        <v>402</v>
      </c>
      <c r="D217" s="222" t="s">
        <v>103</v>
      </c>
      <c r="E217" s="231" t="s">
        <v>1347</v>
      </c>
      <c r="F217" s="222" t="s">
        <v>1209</v>
      </c>
      <c r="G217" s="224" t="s">
        <v>133</v>
      </c>
      <c r="H217" s="225" t="s">
        <v>1345</v>
      </c>
      <c r="I217" s="235">
        <v>14.68</v>
      </c>
      <c r="J217" s="235">
        <v>88.09</v>
      </c>
      <c r="L217" s="235">
        <v>17.79</v>
      </c>
      <c r="M217" s="235">
        <v>106.74</v>
      </c>
    </row>
    <row r="218" spans="1:13" ht="24" x14ac:dyDescent="0.25">
      <c r="A218" s="52" t="s">
        <v>2136</v>
      </c>
      <c r="B218" s="222" t="s">
        <v>1193</v>
      </c>
      <c r="C218" s="222">
        <v>11837</v>
      </c>
      <c r="D218" s="222" t="s">
        <v>103</v>
      </c>
      <c r="E218" s="231" t="s">
        <v>3095</v>
      </c>
      <c r="F218" s="222" t="s">
        <v>1209</v>
      </c>
      <c r="G218" s="224" t="s">
        <v>133</v>
      </c>
      <c r="H218" s="225" t="s">
        <v>1338</v>
      </c>
      <c r="I218" s="235">
        <v>62.12</v>
      </c>
      <c r="J218" s="235">
        <v>186.36</v>
      </c>
      <c r="L218" s="235">
        <v>75.27</v>
      </c>
      <c r="M218" s="235">
        <v>225.81</v>
      </c>
    </row>
    <row r="219" spans="1:13" ht="36" x14ac:dyDescent="0.25">
      <c r="A219" s="52" t="s">
        <v>2137</v>
      </c>
      <c r="B219" s="222" t="s">
        <v>1193</v>
      </c>
      <c r="C219" s="222">
        <v>3405</v>
      </c>
      <c r="D219" s="222" t="s">
        <v>103</v>
      </c>
      <c r="E219" s="231" t="s">
        <v>3085</v>
      </c>
      <c r="F219" s="222" t="s">
        <v>1209</v>
      </c>
      <c r="G219" s="224" t="s">
        <v>133</v>
      </c>
      <c r="H219" s="225" t="s">
        <v>1345</v>
      </c>
      <c r="I219" s="235">
        <v>54.75</v>
      </c>
      <c r="J219" s="235">
        <v>328.55</v>
      </c>
      <c r="L219" s="235">
        <v>66.349999999999994</v>
      </c>
      <c r="M219" s="235">
        <v>398.1</v>
      </c>
    </row>
    <row r="220" spans="1:13" ht="24" x14ac:dyDescent="0.25">
      <c r="A220" s="52" t="s">
        <v>2138</v>
      </c>
      <c r="B220" s="222" t="s">
        <v>1193</v>
      </c>
      <c r="C220" s="222">
        <v>3406</v>
      </c>
      <c r="D220" s="222" t="s">
        <v>103</v>
      </c>
      <c r="E220" s="231" t="s">
        <v>1355</v>
      </c>
      <c r="F220" s="222" t="s">
        <v>1209</v>
      </c>
      <c r="G220" s="224" t="s">
        <v>133</v>
      </c>
      <c r="H220" s="225" t="s">
        <v>1338</v>
      </c>
      <c r="I220" s="235">
        <v>16.760000000000002</v>
      </c>
      <c r="J220" s="237">
        <v>50.28</v>
      </c>
      <c r="L220" s="235">
        <v>20.309999999999999</v>
      </c>
      <c r="M220" s="237">
        <v>60.93</v>
      </c>
    </row>
    <row r="221" spans="1:13" ht="36" x14ac:dyDescent="0.25">
      <c r="A221" s="52" t="s">
        <v>2139</v>
      </c>
      <c r="B221" s="222" t="s">
        <v>1193</v>
      </c>
      <c r="C221" s="222">
        <v>7581</v>
      </c>
      <c r="D221" s="222" t="s">
        <v>103</v>
      </c>
      <c r="E221" s="231" t="s">
        <v>3096</v>
      </c>
      <c r="F221" s="222" t="s">
        <v>1209</v>
      </c>
      <c r="G221" s="224" t="s">
        <v>133</v>
      </c>
      <c r="H221" s="225" t="s">
        <v>1345</v>
      </c>
      <c r="I221" s="237">
        <v>4.16</v>
      </c>
      <c r="J221" s="237">
        <v>25</v>
      </c>
      <c r="L221" s="237">
        <v>5.05</v>
      </c>
      <c r="M221" s="237">
        <v>30.3</v>
      </c>
    </row>
    <row r="222" spans="1:13" x14ac:dyDescent="0.25">
      <c r="A222" s="52" t="s">
        <v>2140</v>
      </c>
      <c r="B222" s="222" t="s">
        <v>1193</v>
      </c>
      <c r="C222" s="222">
        <v>421</v>
      </c>
      <c r="D222" s="222" t="s">
        <v>103</v>
      </c>
      <c r="E222" s="231" t="s">
        <v>1353</v>
      </c>
      <c r="F222" s="222" t="s">
        <v>1209</v>
      </c>
      <c r="G222" s="224" t="s">
        <v>133</v>
      </c>
      <c r="H222" s="225" t="s">
        <v>1338</v>
      </c>
      <c r="I222" s="235">
        <v>19.03</v>
      </c>
      <c r="J222" s="237">
        <v>57.11</v>
      </c>
      <c r="L222" s="235">
        <v>23.07</v>
      </c>
      <c r="M222" s="237">
        <v>69.209999999999994</v>
      </c>
    </row>
    <row r="223" spans="1:13" ht="36" x14ac:dyDescent="0.25">
      <c r="A223" s="52" t="s">
        <v>2141</v>
      </c>
      <c r="B223" s="222" t="s">
        <v>1193</v>
      </c>
      <c r="C223" s="222">
        <v>428</v>
      </c>
      <c r="D223" s="222" t="s">
        <v>103</v>
      </c>
      <c r="E223" s="231" t="s">
        <v>3087</v>
      </c>
      <c r="F223" s="222" t="s">
        <v>1209</v>
      </c>
      <c r="G223" s="224" t="s">
        <v>133</v>
      </c>
      <c r="H223" s="225" t="s">
        <v>1351</v>
      </c>
      <c r="I223" s="235">
        <v>31.52</v>
      </c>
      <c r="J223" s="235">
        <v>252.21</v>
      </c>
      <c r="L223" s="235">
        <v>38.200000000000003</v>
      </c>
      <c r="M223" s="235">
        <v>305.60000000000002</v>
      </c>
    </row>
    <row r="224" spans="1:13" ht="24" x14ac:dyDescent="0.25">
      <c r="A224" s="52" t="s">
        <v>2142</v>
      </c>
      <c r="B224" s="222" t="s">
        <v>1193</v>
      </c>
      <c r="C224" s="222">
        <v>444</v>
      </c>
      <c r="D224" s="222" t="s">
        <v>103</v>
      </c>
      <c r="E224" s="231" t="s">
        <v>3090</v>
      </c>
      <c r="F224" s="222" t="s">
        <v>1209</v>
      </c>
      <c r="G224" s="224" t="s">
        <v>133</v>
      </c>
      <c r="H224" s="225" t="s">
        <v>1338</v>
      </c>
      <c r="I224" s="235">
        <v>29.08</v>
      </c>
      <c r="J224" s="235">
        <v>87.25</v>
      </c>
      <c r="L224" s="235">
        <v>35.24</v>
      </c>
      <c r="M224" s="235">
        <v>105.72</v>
      </c>
    </row>
    <row r="225" spans="1:13" ht="24" x14ac:dyDescent="0.25">
      <c r="A225" s="52" t="s">
        <v>2143</v>
      </c>
      <c r="B225" s="222" t="s">
        <v>1193</v>
      </c>
      <c r="C225" s="222">
        <v>41204</v>
      </c>
      <c r="D225" s="222" t="s">
        <v>103</v>
      </c>
      <c r="E225" s="231" t="s">
        <v>3097</v>
      </c>
      <c r="F225" s="222" t="s">
        <v>1209</v>
      </c>
      <c r="G225" s="224" t="s">
        <v>133</v>
      </c>
      <c r="H225" s="225" t="s">
        <v>1192</v>
      </c>
      <c r="I225" s="235">
        <v>1332.23</v>
      </c>
      <c r="J225" s="235">
        <v>1332.23</v>
      </c>
      <c r="L225" s="235">
        <v>1614.24</v>
      </c>
      <c r="M225" s="235">
        <v>1614.24</v>
      </c>
    </row>
    <row r="226" spans="1:13" x14ac:dyDescent="0.25">
      <c r="A226" s="52" t="s">
        <v>2144</v>
      </c>
      <c r="B226" s="216" t="s">
        <v>634</v>
      </c>
      <c r="C226" s="216" t="s">
        <v>36</v>
      </c>
      <c r="D226" s="216" t="s">
        <v>37</v>
      </c>
      <c r="E226" s="263" t="s">
        <v>38</v>
      </c>
      <c r="F226" s="216" t="s">
        <v>1188</v>
      </c>
      <c r="G226" s="217" t="s">
        <v>39</v>
      </c>
      <c r="H226" s="216" t="s">
        <v>1189</v>
      </c>
      <c r="I226" s="216" t="s">
        <v>40</v>
      </c>
      <c r="J226" s="218" t="s">
        <v>41</v>
      </c>
      <c r="L226" s="243"/>
      <c r="M226" s="243"/>
    </row>
    <row r="227" spans="1:13" ht="36" x14ac:dyDescent="0.25">
      <c r="A227" s="52" t="s">
        <v>2145</v>
      </c>
      <c r="B227" s="219" t="s">
        <v>1190</v>
      </c>
      <c r="C227" s="219" t="s">
        <v>635</v>
      </c>
      <c r="D227" s="219" t="s">
        <v>70</v>
      </c>
      <c r="E227" s="220" t="s">
        <v>3098</v>
      </c>
      <c r="F227" s="220" t="s">
        <v>3069</v>
      </c>
      <c r="G227" s="221" t="s">
        <v>133</v>
      </c>
      <c r="H227" s="226" t="s">
        <v>1192</v>
      </c>
      <c r="I227" s="238">
        <v>2.02</v>
      </c>
      <c r="J227" s="238">
        <v>2.02</v>
      </c>
      <c r="L227" s="238">
        <v>2.4500000000000002</v>
      </c>
      <c r="M227" s="238">
        <v>2.4500000000000002</v>
      </c>
    </row>
    <row r="228" spans="1:13" ht="24" x14ac:dyDescent="0.25">
      <c r="A228" s="52" t="s">
        <v>2146</v>
      </c>
      <c r="B228" s="227" t="s">
        <v>1237</v>
      </c>
      <c r="C228" s="227">
        <v>88248</v>
      </c>
      <c r="D228" s="227" t="s">
        <v>103</v>
      </c>
      <c r="E228" s="232" t="s">
        <v>3054</v>
      </c>
      <c r="F228" s="227" t="s">
        <v>1191</v>
      </c>
      <c r="G228" s="228" t="s">
        <v>79</v>
      </c>
      <c r="H228" s="229" t="s">
        <v>1360</v>
      </c>
      <c r="I228" s="234">
        <v>16.53</v>
      </c>
      <c r="J228" s="239">
        <v>0.08</v>
      </c>
      <c r="L228" s="234">
        <v>20.04</v>
      </c>
      <c r="M228" s="239">
        <v>0.1</v>
      </c>
    </row>
    <row r="229" spans="1:13" ht="24" x14ac:dyDescent="0.25">
      <c r="A229" s="52" t="s">
        <v>2147</v>
      </c>
      <c r="B229" s="227" t="s">
        <v>1237</v>
      </c>
      <c r="C229" s="227">
        <v>88267</v>
      </c>
      <c r="D229" s="227" t="s">
        <v>103</v>
      </c>
      <c r="E229" s="232" t="s">
        <v>1269</v>
      </c>
      <c r="F229" s="227" t="s">
        <v>1191</v>
      </c>
      <c r="G229" s="228" t="s">
        <v>79</v>
      </c>
      <c r="H229" s="229" t="s">
        <v>1361</v>
      </c>
      <c r="I229" s="234">
        <v>23.05</v>
      </c>
      <c r="J229" s="239">
        <v>0.8</v>
      </c>
      <c r="L229" s="234">
        <v>27.94</v>
      </c>
      <c r="M229" s="239">
        <v>0.97</v>
      </c>
    </row>
    <row r="230" spans="1:13" ht="36" x14ac:dyDescent="0.25">
      <c r="A230" s="52" t="s">
        <v>2148</v>
      </c>
      <c r="B230" s="222" t="s">
        <v>1193</v>
      </c>
      <c r="C230" s="222">
        <v>400</v>
      </c>
      <c r="D230" s="222" t="s">
        <v>103</v>
      </c>
      <c r="E230" s="231" t="s">
        <v>3098</v>
      </c>
      <c r="F230" s="222" t="s">
        <v>1209</v>
      </c>
      <c r="G230" s="224" t="s">
        <v>133</v>
      </c>
      <c r="H230" s="225" t="s">
        <v>1192</v>
      </c>
      <c r="I230" s="237">
        <v>1.1299999999999999</v>
      </c>
      <c r="J230" s="237">
        <v>1.1299999999999999</v>
      </c>
      <c r="L230" s="237">
        <v>1.38</v>
      </c>
      <c r="M230" s="237">
        <v>1.38</v>
      </c>
    </row>
    <row r="231" spans="1:13" x14ac:dyDescent="0.25">
      <c r="A231" s="52" t="s">
        <v>2149</v>
      </c>
      <c r="B231" s="216" t="s">
        <v>642</v>
      </c>
      <c r="C231" s="216" t="s">
        <v>36</v>
      </c>
      <c r="D231" s="216" t="s">
        <v>37</v>
      </c>
      <c r="E231" s="263" t="s">
        <v>38</v>
      </c>
      <c r="F231" s="216" t="s">
        <v>1188</v>
      </c>
      <c r="G231" s="217" t="s">
        <v>39</v>
      </c>
      <c r="H231" s="216" t="s">
        <v>1189</v>
      </c>
      <c r="I231" s="216" t="s">
        <v>40</v>
      </c>
      <c r="J231" s="218" t="s">
        <v>41</v>
      </c>
      <c r="L231" s="243"/>
      <c r="M231" s="243"/>
    </row>
    <row r="232" spans="1:13" x14ac:dyDescent="0.25">
      <c r="A232" s="52" t="s">
        <v>2150</v>
      </c>
      <c r="B232" s="219" t="s">
        <v>1190</v>
      </c>
      <c r="C232" s="219" t="s">
        <v>1362</v>
      </c>
      <c r="D232" s="219" t="s">
        <v>70</v>
      </c>
      <c r="E232" s="220" t="s">
        <v>644</v>
      </c>
      <c r="F232" s="219" t="s">
        <v>1322</v>
      </c>
      <c r="G232" s="221" t="s">
        <v>133</v>
      </c>
      <c r="H232" s="226" t="s">
        <v>1192</v>
      </c>
      <c r="I232" s="236">
        <v>52.81</v>
      </c>
      <c r="J232" s="238">
        <v>52.81</v>
      </c>
      <c r="L232" s="236">
        <v>63.99</v>
      </c>
      <c r="M232" s="238">
        <v>63.99</v>
      </c>
    </row>
    <row r="233" spans="1:13" x14ac:dyDescent="0.25">
      <c r="A233" s="52" t="s">
        <v>2151</v>
      </c>
      <c r="B233" s="222" t="s">
        <v>1193</v>
      </c>
      <c r="C233" s="222">
        <v>12</v>
      </c>
      <c r="D233" s="223" t="s">
        <v>1490</v>
      </c>
      <c r="E233" s="231" t="s">
        <v>1255</v>
      </c>
      <c r="F233" s="222" t="s">
        <v>1195</v>
      </c>
      <c r="G233" s="224" t="s">
        <v>1196</v>
      </c>
      <c r="H233" s="225" t="s">
        <v>1325</v>
      </c>
      <c r="I233" s="235">
        <v>18.399999999999999</v>
      </c>
      <c r="J233" s="237">
        <v>5.52</v>
      </c>
      <c r="L233" s="235">
        <v>22.3</v>
      </c>
      <c r="M233" s="237">
        <v>6.69</v>
      </c>
    </row>
    <row r="234" spans="1:13" x14ac:dyDescent="0.25">
      <c r="A234" s="52" t="s">
        <v>2152</v>
      </c>
      <c r="B234" s="222" t="s">
        <v>1193</v>
      </c>
      <c r="C234" s="222">
        <v>8</v>
      </c>
      <c r="D234" s="223" t="s">
        <v>1490</v>
      </c>
      <c r="E234" s="231" t="s">
        <v>1198</v>
      </c>
      <c r="F234" s="222" t="s">
        <v>1195</v>
      </c>
      <c r="G234" s="224" t="s">
        <v>1196</v>
      </c>
      <c r="H234" s="225" t="s">
        <v>1325</v>
      </c>
      <c r="I234" s="235">
        <v>12.42</v>
      </c>
      <c r="J234" s="237">
        <v>3.72</v>
      </c>
      <c r="L234" s="235">
        <v>15.06</v>
      </c>
      <c r="M234" s="237">
        <v>4.51</v>
      </c>
    </row>
    <row r="235" spans="1:13" x14ac:dyDescent="0.25">
      <c r="A235" s="52" t="s">
        <v>2153</v>
      </c>
      <c r="B235" s="222" t="s">
        <v>1193</v>
      </c>
      <c r="C235" s="222">
        <v>78389</v>
      </c>
      <c r="D235" s="222" t="s">
        <v>1256</v>
      </c>
      <c r="E235" s="231" t="s">
        <v>1363</v>
      </c>
      <c r="F235" s="222" t="s">
        <v>1209</v>
      </c>
      <c r="G235" s="224" t="s">
        <v>133</v>
      </c>
      <c r="H235" s="225" t="s">
        <v>1192</v>
      </c>
      <c r="I235" s="235">
        <v>43.56</v>
      </c>
      <c r="J235" s="237">
        <v>43.56</v>
      </c>
      <c r="L235" s="235">
        <v>52.79</v>
      </c>
      <c r="M235" s="237">
        <v>52.79</v>
      </c>
    </row>
    <row r="236" spans="1:13" x14ac:dyDescent="0.25">
      <c r="A236" s="52" t="s">
        <v>2154</v>
      </c>
      <c r="B236" s="216" t="s">
        <v>645</v>
      </c>
      <c r="C236" s="216" t="s">
        <v>36</v>
      </c>
      <c r="D236" s="216" t="s">
        <v>37</v>
      </c>
      <c r="E236" s="263" t="s">
        <v>38</v>
      </c>
      <c r="F236" s="216" t="s">
        <v>1188</v>
      </c>
      <c r="G236" s="217" t="s">
        <v>39</v>
      </c>
      <c r="H236" s="216" t="s">
        <v>1189</v>
      </c>
      <c r="I236" s="216" t="s">
        <v>40</v>
      </c>
      <c r="J236" s="218" t="s">
        <v>41</v>
      </c>
      <c r="L236" s="243"/>
      <c r="M236" s="243"/>
    </row>
    <row r="237" spans="1:13" x14ac:dyDescent="0.25">
      <c r="A237" s="52" t="s">
        <v>2155</v>
      </c>
      <c r="B237" s="219" t="s">
        <v>1190</v>
      </c>
      <c r="C237" s="219" t="s">
        <v>646</v>
      </c>
      <c r="D237" s="219" t="s">
        <v>70</v>
      </c>
      <c r="E237" s="220" t="s">
        <v>647</v>
      </c>
      <c r="F237" s="219" t="s">
        <v>1322</v>
      </c>
      <c r="G237" s="221" t="s">
        <v>133</v>
      </c>
      <c r="H237" s="226" t="s">
        <v>1192</v>
      </c>
      <c r="I237" s="236">
        <v>140.69</v>
      </c>
      <c r="J237" s="236">
        <v>140.69</v>
      </c>
      <c r="L237" s="236">
        <v>170.48</v>
      </c>
      <c r="M237" s="236">
        <v>170.48</v>
      </c>
    </row>
    <row r="238" spans="1:13" x14ac:dyDescent="0.25">
      <c r="A238" s="52" t="s">
        <v>2156</v>
      </c>
      <c r="B238" s="227" t="s">
        <v>1237</v>
      </c>
      <c r="C238" s="227">
        <v>88264</v>
      </c>
      <c r="D238" s="227" t="s">
        <v>103</v>
      </c>
      <c r="E238" s="232" t="s">
        <v>1317</v>
      </c>
      <c r="F238" s="227" t="s">
        <v>1191</v>
      </c>
      <c r="G238" s="228" t="s">
        <v>79</v>
      </c>
      <c r="H238" s="229" t="s">
        <v>1327</v>
      </c>
      <c r="I238" s="234">
        <v>23.98</v>
      </c>
      <c r="J238" s="239">
        <v>0.71</v>
      </c>
      <c r="L238" s="234">
        <v>29.06</v>
      </c>
      <c r="M238" s="239">
        <v>0.87</v>
      </c>
    </row>
    <row r="239" spans="1:13" x14ac:dyDescent="0.25">
      <c r="A239" s="52" t="s">
        <v>2157</v>
      </c>
      <c r="B239" s="227" t="s">
        <v>1237</v>
      </c>
      <c r="C239" s="227">
        <v>88243</v>
      </c>
      <c r="D239" s="227" t="s">
        <v>103</v>
      </c>
      <c r="E239" s="232" t="s">
        <v>1324</v>
      </c>
      <c r="F239" s="227" t="s">
        <v>1191</v>
      </c>
      <c r="G239" s="228" t="s">
        <v>79</v>
      </c>
      <c r="H239" s="229" t="s">
        <v>1327</v>
      </c>
      <c r="I239" s="234">
        <v>16.78</v>
      </c>
      <c r="J239" s="239">
        <v>0.5</v>
      </c>
      <c r="L239" s="234">
        <v>20.34</v>
      </c>
      <c r="M239" s="239">
        <v>0.61</v>
      </c>
    </row>
    <row r="240" spans="1:13" x14ac:dyDescent="0.25">
      <c r="A240" s="52" t="s">
        <v>2158</v>
      </c>
      <c r="B240" s="222" t="s">
        <v>1193</v>
      </c>
      <c r="C240" s="222">
        <v>9691</v>
      </c>
      <c r="D240" s="222" t="s">
        <v>1266</v>
      </c>
      <c r="E240" s="231" t="s">
        <v>1364</v>
      </c>
      <c r="F240" s="222" t="s">
        <v>1209</v>
      </c>
      <c r="G240" s="224" t="s">
        <v>73</v>
      </c>
      <c r="H240" s="225" t="s">
        <v>1192</v>
      </c>
      <c r="I240" s="235">
        <v>139.47</v>
      </c>
      <c r="J240" s="235">
        <v>139.47</v>
      </c>
      <c r="L240" s="235">
        <v>169</v>
      </c>
      <c r="M240" s="235">
        <v>169</v>
      </c>
    </row>
    <row r="241" spans="1:13" x14ac:dyDescent="0.25">
      <c r="A241" s="52" t="s">
        <v>2159</v>
      </c>
      <c r="B241" s="216" t="s">
        <v>648</v>
      </c>
      <c r="C241" s="216" t="s">
        <v>36</v>
      </c>
      <c r="D241" s="216" t="s">
        <v>37</v>
      </c>
      <c r="E241" s="263" t="s">
        <v>38</v>
      </c>
      <c r="F241" s="216" t="s">
        <v>1188</v>
      </c>
      <c r="G241" s="217" t="s">
        <v>39</v>
      </c>
      <c r="H241" s="216" t="s">
        <v>1189</v>
      </c>
      <c r="I241" s="216" t="s">
        <v>40</v>
      </c>
      <c r="J241" s="218" t="s">
        <v>41</v>
      </c>
      <c r="L241" s="243"/>
      <c r="M241" s="243"/>
    </row>
    <row r="242" spans="1:13" ht="36" x14ac:dyDescent="0.25">
      <c r="A242" s="52" t="s">
        <v>2160</v>
      </c>
      <c r="B242" s="219" t="s">
        <v>1190</v>
      </c>
      <c r="C242" s="219" t="s">
        <v>1365</v>
      </c>
      <c r="D242" s="219" t="s">
        <v>70</v>
      </c>
      <c r="E242" s="220" t="s">
        <v>3099</v>
      </c>
      <c r="F242" s="220" t="s">
        <v>3100</v>
      </c>
      <c r="G242" s="221" t="s">
        <v>133</v>
      </c>
      <c r="H242" s="226" t="s">
        <v>1192</v>
      </c>
      <c r="I242" s="236">
        <v>617.27</v>
      </c>
      <c r="J242" s="236">
        <v>617.27</v>
      </c>
      <c r="L242" s="236">
        <v>747.94</v>
      </c>
      <c r="M242" s="236">
        <v>747.94</v>
      </c>
    </row>
    <row r="243" spans="1:13" x14ac:dyDescent="0.25">
      <c r="A243" s="52" t="s">
        <v>2161</v>
      </c>
      <c r="B243" s="222" t="s">
        <v>1193</v>
      </c>
      <c r="C243" s="222">
        <v>12</v>
      </c>
      <c r="D243" s="223" t="s">
        <v>1490</v>
      </c>
      <c r="E243" s="231" t="s">
        <v>1255</v>
      </c>
      <c r="F243" s="222" t="s">
        <v>1195</v>
      </c>
      <c r="G243" s="224" t="s">
        <v>1196</v>
      </c>
      <c r="H243" s="225" t="s">
        <v>1241</v>
      </c>
      <c r="I243" s="235">
        <v>18.399999999999999</v>
      </c>
      <c r="J243" s="237">
        <v>36.799999999999997</v>
      </c>
      <c r="L243" s="235">
        <v>22.3</v>
      </c>
      <c r="M243" s="237">
        <v>44.6</v>
      </c>
    </row>
    <row r="244" spans="1:13" x14ac:dyDescent="0.25">
      <c r="A244" s="52" t="s">
        <v>2162</v>
      </c>
      <c r="B244" s="222" t="s">
        <v>1193</v>
      </c>
      <c r="C244" s="222">
        <v>8</v>
      </c>
      <c r="D244" s="223" t="s">
        <v>1490</v>
      </c>
      <c r="E244" s="231" t="s">
        <v>1198</v>
      </c>
      <c r="F244" s="222" t="s">
        <v>1195</v>
      </c>
      <c r="G244" s="224" t="s">
        <v>1196</v>
      </c>
      <c r="H244" s="225" t="s">
        <v>1241</v>
      </c>
      <c r="I244" s="235">
        <v>12.42</v>
      </c>
      <c r="J244" s="237">
        <v>24.85</v>
      </c>
      <c r="L244" s="235">
        <v>15.06</v>
      </c>
      <c r="M244" s="237">
        <v>30.12</v>
      </c>
    </row>
    <row r="245" spans="1:13" x14ac:dyDescent="0.25">
      <c r="A245" s="52" t="s">
        <v>2163</v>
      </c>
      <c r="B245" s="222" t="s">
        <v>1193</v>
      </c>
      <c r="C245" s="222">
        <v>3079</v>
      </c>
      <c r="D245" s="223" t="s">
        <v>1490</v>
      </c>
      <c r="E245" s="231" t="s">
        <v>1366</v>
      </c>
      <c r="F245" s="222" t="s">
        <v>1209</v>
      </c>
      <c r="G245" s="224" t="s">
        <v>1367</v>
      </c>
      <c r="H245" s="225" t="s">
        <v>1352</v>
      </c>
      <c r="I245" s="237">
        <v>1.46</v>
      </c>
      <c r="J245" s="237">
        <v>5.87</v>
      </c>
      <c r="L245" s="237">
        <v>1.78</v>
      </c>
      <c r="M245" s="237">
        <v>7.12</v>
      </c>
    </row>
    <row r="246" spans="1:13" x14ac:dyDescent="0.25">
      <c r="A246" s="52" t="s">
        <v>2164</v>
      </c>
      <c r="B246" s="222" t="s">
        <v>1193</v>
      </c>
      <c r="C246" s="224">
        <v>440</v>
      </c>
      <c r="D246" s="222" t="s">
        <v>1266</v>
      </c>
      <c r="E246" s="231" t="s">
        <v>1368</v>
      </c>
      <c r="F246" s="222" t="s">
        <v>1209</v>
      </c>
      <c r="G246" s="224" t="s">
        <v>73</v>
      </c>
      <c r="H246" s="225" t="s">
        <v>1192</v>
      </c>
      <c r="I246" s="235">
        <v>549.73</v>
      </c>
      <c r="J246" s="235">
        <v>549.73</v>
      </c>
      <c r="L246" s="235">
        <v>666.1</v>
      </c>
      <c r="M246" s="235">
        <v>666.1</v>
      </c>
    </row>
    <row r="247" spans="1:13" x14ac:dyDescent="0.25">
      <c r="A247" s="52" t="s">
        <v>2165</v>
      </c>
      <c r="B247" s="216" t="s">
        <v>653</v>
      </c>
      <c r="C247" s="216" t="s">
        <v>36</v>
      </c>
      <c r="D247" s="216" t="s">
        <v>37</v>
      </c>
      <c r="E247" s="263" t="s">
        <v>38</v>
      </c>
      <c r="F247" s="216" t="s">
        <v>1188</v>
      </c>
      <c r="G247" s="217" t="s">
        <v>39</v>
      </c>
      <c r="H247" s="216" t="s">
        <v>1189</v>
      </c>
      <c r="I247" s="216" t="s">
        <v>40</v>
      </c>
      <c r="J247" s="218" t="s">
        <v>41</v>
      </c>
      <c r="L247" s="243"/>
      <c r="M247" s="243"/>
    </row>
    <row r="248" spans="1:13" ht="24" x14ac:dyDescent="0.25">
      <c r="A248" s="52" t="s">
        <v>2166</v>
      </c>
      <c r="B248" s="219" t="s">
        <v>1190</v>
      </c>
      <c r="C248" s="219" t="s">
        <v>654</v>
      </c>
      <c r="D248" s="219" t="s">
        <v>70</v>
      </c>
      <c r="E248" s="220" t="s">
        <v>1369</v>
      </c>
      <c r="F248" s="219" t="s">
        <v>1322</v>
      </c>
      <c r="G248" s="221" t="s">
        <v>133</v>
      </c>
      <c r="H248" s="226" t="s">
        <v>1192</v>
      </c>
      <c r="I248" s="238">
        <v>2.74</v>
      </c>
      <c r="J248" s="238">
        <v>2.74</v>
      </c>
      <c r="L248" s="238">
        <v>3.33</v>
      </c>
      <c r="M248" s="238">
        <v>3.33</v>
      </c>
    </row>
    <row r="249" spans="1:13" x14ac:dyDescent="0.25">
      <c r="A249" s="52" t="s">
        <v>2167</v>
      </c>
      <c r="B249" s="227" t="s">
        <v>1237</v>
      </c>
      <c r="C249" s="227">
        <v>88247</v>
      </c>
      <c r="D249" s="227" t="s">
        <v>103</v>
      </c>
      <c r="E249" s="232" t="s">
        <v>1315</v>
      </c>
      <c r="F249" s="227" t="s">
        <v>1191</v>
      </c>
      <c r="G249" s="228" t="s">
        <v>79</v>
      </c>
      <c r="H249" s="229" t="s">
        <v>1370</v>
      </c>
      <c r="I249" s="234">
        <v>17.329999999999998</v>
      </c>
      <c r="J249" s="239">
        <v>1.73</v>
      </c>
      <c r="L249" s="234">
        <v>21</v>
      </c>
      <c r="M249" s="239">
        <v>2.1</v>
      </c>
    </row>
    <row r="250" spans="1:13" ht="24" x14ac:dyDescent="0.25">
      <c r="A250" s="52" t="s">
        <v>2168</v>
      </c>
      <c r="B250" s="222" t="s">
        <v>1193</v>
      </c>
      <c r="C250" s="222">
        <v>404</v>
      </c>
      <c r="D250" s="222" t="s">
        <v>103</v>
      </c>
      <c r="E250" s="231" t="s">
        <v>1369</v>
      </c>
      <c r="F250" s="222" t="s">
        <v>1209</v>
      </c>
      <c r="G250" s="224" t="s">
        <v>289</v>
      </c>
      <c r="H250" s="225" t="s">
        <v>1192</v>
      </c>
      <c r="I250" s="237">
        <v>1.01</v>
      </c>
      <c r="J250" s="237">
        <v>1.01</v>
      </c>
      <c r="L250" s="237">
        <v>1.23</v>
      </c>
      <c r="M250" s="237">
        <v>1.23</v>
      </c>
    </row>
    <row r="251" spans="1:13" x14ac:dyDescent="0.25">
      <c r="A251" s="52" t="s">
        <v>2169</v>
      </c>
      <c r="B251" s="216" t="s">
        <v>667</v>
      </c>
      <c r="C251" s="216" t="s">
        <v>36</v>
      </c>
      <c r="D251" s="216" t="s">
        <v>37</v>
      </c>
      <c r="E251" s="263" t="s">
        <v>38</v>
      </c>
      <c r="F251" s="216" t="s">
        <v>1188</v>
      </c>
      <c r="G251" s="217" t="s">
        <v>39</v>
      </c>
      <c r="H251" s="216" t="s">
        <v>1189</v>
      </c>
      <c r="I251" s="216" t="s">
        <v>40</v>
      </c>
      <c r="J251" s="218" t="s">
        <v>41</v>
      </c>
      <c r="L251" s="243"/>
      <c r="M251" s="243"/>
    </row>
    <row r="252" spans="1:13" x14ac:dyDescent="0.25">
      <c r="A252" s="52" t="s">
        <v>2170</v>
      </c>
      <c r="B252" s="219" t="s">
        <v>1190</v>
      </c>
      <c r="C252" s="219" t="s">
        <v>1371</v>
      </c>
      <c r="D252" s="219" t="s">
        <v>70</v>
      </c>
      <c r="E252" s="220" t="s">
        <v>669</v>
      </c>
      <c r="F252" s="219" t="s">
        <v>1263</v>
      </c>
      <c r="G252" s="221" t="s">
        <v>133</v>
      </c>
      <c r="H252" s="226" t="s">
        <v>1192</v>
      </c>
      <c r="I252" s="236">
        <v>1838.24</v>
      </c>
      <c r="J252" s="236">
        <v>1838.24</v>
      </c>
      <c r="L252" s="236">
        <v>2227.36</v>
      </c>
      <c r="M252" s="236">
        <v>2227.36</v>
      </c>
    </row>
    <row r="253" spans="1:13" x14ac:dyDescent="0.25">
      <c r="A253" s="52" t="s">
        <v>2171</v>
      </c>
      <c r="B253" s="222" t="s">
        <v>1193</v>
      </c>
      <c r="C253" s="222">
        <v>11</v>
      </c>
      <c r="D253" s="223" t="s">
        <v>1490</v>
      </c>
      <c r="E253" s="231" t="s">
        <v>1372</v>
      </c>
      <c r="F253" s="222" t="s">
        <v>1195</v>
      </c>
      <c r="G253" s="224" t="s">
        <v>1196</v>
      </c>
      <c r="H253" s="225" t="s">
        <v>1192</v>
      </c>
      <c r="I253" s="235">
        <v>18.399999999999999</v>
      </c>
      <c r="J253" s="237">
        <v>18.399999999999999</v>
      </c>
      <c r="L253" s="235">
        <v>22.3</v>
      </c>
      <c r="M253" s="237">
        <v>22.3</v>
      </c>
    </row>
    <row r="254" spans="1:13" x14ac:dyDescent="0.25">
      <c r="A254" s="52" t="s">
        <v>2172</v>
      </c>
      <c r="B254" s="222" t="s">
        <v>1193</v>
      </c>
      <c r="C254" s="222">
        <v>8</v>
      </c>
      <c r="D254" s="223" t="s">
        <v>1490</v>
      </c>
      <c r="E254" s="231" t="s">
        <v>1198</v>
      </c>
      <c r="F254" s="222" t="s">
        <v>1195</v>
      </c>
      <c r="G254" s="224" t="s">
        <v>1196</v>
      </c>
      <c r="H254" s="225" t="s">
        <v>1192</v>
      </c>
      <c r="I254" s="235">
        <v>12.42</v>
      </c>
      <c r="J254" s="237">
        <v>12.42</v>
      </c>
      <c r="L254" s="235">
        <v>15.06</v>
      </c>
      <c r="M254" s="237">
        <v>15.06</v>
      </c>
    </row>
    <row r="255" spans="1:13" ht="36" x14ac:dyDescent="0.25">
      <c r="A255" s="52" t="s">
        <v>2173</v>
      </c>
      <c r="B255" s="222" t="s">
        <v>1193</v>
      </c>
      <c r="C255" s="222">
        <v>4195</v>
      </c>
      <c r="D255" s="222" t="s">
        <v>1256</v>
      </c>
      <c r="E255" s="231" t="s">
        <v>3101</v>
      </c>
      <c r="F255" s="222" t="s">
        <v>1209</v>
      </c>
      <c r="G255" s="224" t="s">
        <v>133</v>
      </c>
      <c r="H255" s="225" t="s">
        <v>1192</v>
      </c>
      <c r="I255" s="235">
        <v>1807.4</v>
      </c>
      <c r="J255" s="235">
        <v>1807.4</v>
      </c>
      <c r="L255" s="235">
        <v>2190</v>
      </c>
      <c r="M255" s="235">
        <v>2190</v>
      </c>
    </row>
    <row r="256" spans="1:13" x14ac:dyDescent="0.25">
      <c r="A256" s="52" t="s">
        <v>2174</v>
      </c>
      <c r="B256" s="216" t="s">
        <v>765</v>
      </c>
      <c r="C256" s="216" t="s">
        <v>36</v>
      </c>
      <c r="D256" s="216" t="s">
        <v>37</v>
      </c>
      <c r="E256" s="263" t="s">
        <v>38</v>
      </c>
      <c r="F256" s="216" t="s">
        <v>1188</v>
      </c>
      <c r="G256" s="217" t="s">
        <v>39</v>
      </c>
      <c r="H256" s="216" t="s">
        <v>1189</v>
      </c>
      <c r="I256" s="216" t="s">
        <v>40</v>
      </c>
      <c r="J256" s="218" t="s">
        <v>41</v>
      </c>
      <c r="L256" s="243"/>
      <c r="M256" s="243"/>
    </row>
    <row r="257" spans="1:13" ht="36" x14ac:dyDescent="0.25">
      <c r="A257" s="52" t="s">
        <v>2175</v>
      </c>
      <c r="B257" s="219" t="s">
        <v>1190</v>
      </c>
      <c r="C257" s="219" t="s">
        <v>766</v>
      </c>
      <c r="D257" s="219" t="s">
        <v>70</v>
      </c>
      <c r="E257" s="220" t="s">
        <v>3102</v>
      </c>
      <c r="F257" s="220" t="s">
        <v>3053</v>
      </c>
      <c r="G257" s="221" t="s">
        <v>133</v>
      </c>
      <c r="H257" s="226" t="s">
        <v>1192</v>
      </c>
      <c r="I257" s="236">
        <v>108.22</v>
      </c>
      <c r="J257" s="236">
        <v>108.22</v>
      </c>
      <c r="L257" s="236">
        <v>131.13</v>
      </c>
      <c r="M257" s="236">
        <v>131.13</v>
      </c>
    </row>
    <row r="258" spans="1:13" ht="24" x14ac:dyDescent="0.25">
      <c r="A258" s="52" t="s">
        <v>2176</v>
      </c>
      <c r="B258" s="227" t="s">
        <v>1237</v>
      </c>
      <c r="C258" s="227">
        <v>88248</v>
      </c>
      <c r="D258" s="227" t="s">
        <v>103</v>
      </c>
      <c r="E258" s="232" t="s">
        <v>3054</v>
      </c>
      <c r="F258" s="227" t="s">
        <v>1191</v>
      </c>
      <c r="G258" s="228" t="s">
        <v>79</v>
      </c>
      <c r="H258" s="229" t="s">
        <v>1373</v>
      </c>
      <c r="I258" s="234">
        <v>16.53</v>
      </c>
      <c r="J258" s="239">
        <v>8.26</v>
      </c>
      <c r="L258" s="234">
        <v>20.04</v>
      </c>
      <c r="M258" s="239">
        <v>10.02</v>
      </c>
    </row>
    <row r="259" spans="1:13" ht="24" x14ac:dyDescent="0.25">
      <c r="A259" s="52" t="s">
        <v>2177</v>
      </c>
      <c r="B259" s="227" t="s">
        <v>1237</v>
      </c>
      <c r="C259" s="227">
        <v>88267</v>
      </c>
      <c r="D259" s="227" t="s">
        <v>103</v>
      </c>
      <c r="E259" s="232" t="s">
        <v>1269</v>
      </c>
      <c r="F259" s="227" t="s">
        <v>1191</v>
      </c>
      <c r="G259" s="228" t="s">
        <v>79</v>
      </c>
      <c r="H259" s="229" t="s">
        <v>1373</v>
      </c>
      <c r="I259" s="234">
        <v>23.05</v>
      </c>
      <c r="J259" s="239">
        <v>11.52</v>
      </c>
      <c r="L259" s="234">
        <v>27.94</v>
      </c>
      <c r="M259" s="239">
        <v>13.97</v>
      </c>
    </row>
    <row r="260" spans="1:13" x14ac:dyDescent="0.25">
      <c r="A260" s="52" t="s">
        <v>2178</v>
      </c>
      <c r="B260" s="222" t="s">
        <v>1193</v>
      </c>
      <c r="C260" s="222">
        <v>1370</v>
      </c>
      <c r="D260" s="222" t="s">
        <v>103</v>
      </c>
      <c r="E260" s="231" t="s">
        <v>1374</v>
      </c>
      <c r="F260" s="222" t="s">
        <v>1209</v>
      </c>
      <c r="G260" s="224" t="s">
        <v>133</v>
      </c>
      <c r="H260" s="225" t="s">
        <v>1192</v>
      </c>
      <c r="I260" s="235">
        <v>87.54</v>
      </c>
      <c r="J260" s="235">
        <v>87.54</v>
      </c>
      <c r="L260" s="235">
        <v>106.08</v>
      </c>
      <c r="M260" s="235">
        <v>106.08</v>
      </c>
    </row>
    <row r="261" spans="1:13" x14ac:dyDescent="0.25">
      <c r="A261" s="52" t="s">
        <v>2179</v>
      </c>
      <c r="B261" s="222" t="s">
        <v>1193</v>
      </c>
      <c r="C261" s="222">
        <v>3146</v>
      </c>
      <c r="D261" s="222" t="s">
        <v>103</v>
      </c>
      <c r="E261" s="231" t="s">
        <v>1375</v>
      </c>
      <c r="F261" s="222" t="s">
        <v>1209</v>
      </c>
      <c r="G261" s="224" t="s">
        <v>133</v>
      </c>
      <c r="H261" s="225" t="s">
        <v>1376</v>
      </c>
      <c r="I261" s="237">
        <v>3.14</v>
      </c>
      <c r="J261" s="237">
        <v>0.87</v>
      </c>
      <c r="L261" s="237">
        <v>3.81</v>
      </c>
      <c r="M261" s="237">
        <v>1.06</v>
      </c>
    </row>
    <row r="262" spans="1:13" x14ac:dyDescent="0.25">
      <c r="A262" s="52" t="s">
        <v>2180</v>
      </c>
      <c r="B262" s="216" t="s">
        <v>772</v>
      </c>
      <c r="C262" s="216" t="s">
        <v>36</v>
      </c>
      <c r="D262" s="216" t="s">
        <v>37</v>
      </c>
      <c r="E262" s="263" t="s">
        <v>38</v>
      </c>
      <c r="F262" s="216" t="s">
        <v>1188</v>
      </c>
      <c r="G262" s="217" t="s">
        <v>39</v>
      </c>
      <c r="H262" s="216" t="s">
        <v>1189</v>
      </c>
      <c r="I262" s="216" t="s">
        <v>40</v>
      </c>
      <c r="J262" s="218" t="s">
        <v>41</v>
      </c>
      <c r="L262" s="243"/>
      <c r="M262" s="243"/>
    </row>
    <row r="263" spans="1:13" x14ac:dyDescent="0.25">
      <c r="A263" s="52" t="s">
        <v>2181</v>
      </c>
      <c r="B263" s="219" t="s">
        <v>1190</v>
      </c>
      <c r="C263" s="219" t="s">
        <v>773</v>
      </c>
      <c r="D263" s="219" t="s">
        <v>70</v>
      </c>
      <c r="E263" s="220" t="s">
        <v>774</v>
      </c>
      <c r="F263" s="219" t="s">
        <v>1282</v>
      </c>
      <c r="G263" s="221" t="s">
        <v>133</v>
      </c>
      <c r="H263" s="226" t="s">
        <v>1192</v>
      </c>
      <c r="I263" s="236">
        <v>916.38</v>
      </c>
      <c r="J263" s="236">
        <v>916.38</v>
      </c>
      <c r="L263" s="236">
        <v>1110.3599999999999</v>
      </c>
      <c r="M263" s="236">
        <v>1110.3599999999999</v>
      </c>
    </row>
    <row r="264" spans="1:13" ht="24" x14ac:dyDescent="0.25">
      <c r="A264" s="52" t="s">
        <v>2182</v>
      </c>
      <c r="B264" s="227" t="s">
        <v>1237</v>
      </c>
      <c r="C264" s="227">
        <v>88267</v>
      </c>
      <c r="D264" s="227" t="s">
        <v>103</v>
      </c>
      <c r="E264" s="232" t="s">
        <v>1269</v>
      </c>
      <c r="F264" s="227" t="s">
        <v>1191</v>
      </c>
      <c r="G264" s="228" t="s">
        <v>79</v>
      </c>
      <c r="H264" s="229" t="s">
        <v>1192</v>
      </c>
      <c r="I264" s="234">
        <v>23.05</v>
      </c>
      <c r="J264" s="239">
        <v>23.05</v>
      </c>
      <c r="L264" s="234">
        <v>27.94</v>
      </c>
      <c r="M264" s="239">
        <v>27.94</v>
      </c>
    </row>
    <row r="265" spans="1:13" x14ac:dyDescent="0.25">
      <c r="A265" s="52" t="s">
        <v>2183</v>
      </c>
      <c r="B265" s="227" t="s">
        <v>1237</v>
      </c>
      <c r="C265" s="227">
        <v>88316</v>
      </c>
      <c r="D265" s="227" t="s">
        <v>103</v>
      </c>
      <c r="E265" s="232" t="s">
        <v>1240</v>
      </c>
      <c r="F265" s="227" t="s">
        <v>1191</v>
      </c>
      <c r="G265" s="228" t="s">
        <v>79</v>
      </c>
      <c r="H265" s="229" t="s">
        <v>1192</v>
      </c>
      <c r="I265" s="234">
        <v>16.02</v>
      </c>
      <c r="J265" s="239">
        <v>16.02</v>
      </c>
      <c r="L265" s="234">
        <v>19.420000000000002</v>
      </c>
      <c r="M265" s="239">
        <v>19.420000000000002</v>
      </c>
    </row>
    <row r="266" spans="1:13" ht="24" x14ac:dyDescent="0.25">
      <c r="A266" s="52" t="s">
        <v>2184</v>
      </c>
      <c r="B266" s="222" t="s">
        <v>1193</v>
      </c>
      <c r="C266" s="222" t="s">
        <v>1377</v>
      </c>
      <c r="D266" s="223" t="s">
        <v>1490</v>
      </c>
      <c r="E266" s="231" t="s">
        <v>3103</v>
      </c>
      <c r="F266" s="222" t="s">
        <v>1209</v>
      </c>
      <c r="G266" s="224" t="s">
        <v>73</v>
      </c>
      <c r="H266" s="225" t="s">
        <v>1192</v>
      </c>
      <c r="I266" s="235">
        <v>877.29</v>
      </c>
      <c r="J266" s="235">
        <v>877.29</v>
      </c>
      <c r="L266" s="235">
        <v>1063</v>
      </c>
      <c r="M266" s="235">
        <v>1063</v>
      </c>
    </row>
    <row r="267" spans="1:13" x14ac:dyDescent="0.25">
      <c r="A267" s="52" t="s">
        <v>2185</v>
      </c>
      <c r="B267" s="216" t="s">
        <v>891</v>
      </c>
      <c r="C267" s="216" t="s">
        <v>36</v>
      </c>
      <c r="D267" s="216" t="s">
        <v>37</v>
      </c>
      <c r="E267" s="263" t="s">
        <v>38</v>
      </c>
      <c r="F267" s="216" t="s">
        <v>1188</v>
      </c>
      <c r="G267" s="217" t="s">
        <v>39</v>
      </c>
      <c r="H267" s="216" t="s">
        <v>1189</v>
      </c>
      <c r="I267" s="216" t="s">
        <v>40</v>
      </c>
      <c r="J267" s="218" t="s">
        <v>41</v>
      </c>
      <c r="L267" s="243"/>
      <c r="M267" s="243"/>
    </row>
    <row r="268" spans="1:13" ht="24" x14ac:dyDescent="0.25">
      <c r="A268" s="52" t="s">
        <v>2186</v>
      </c>
      <c r="B268" s="219" t="s">
        <v>1190</v>
      </c>
      <c r="C268" s="219" t="s">
        <v>1378</v>
      </c>
      <c r="D268" s="219" t="s">
        <v>70</v>
      </c>
      <c r="E268" s="220" t="s">
        <v>1823</v>
      </c>
      <c r="F268" s="220" t="s">
        <v>3053</v>
      </c>
      <c r="G268" s="221" t="s">
        <v>133</v>
      </c>
      <c r="H268" s="226" t="s">
        <v>1192</v>
      </c>
      <c r="I268" s="236">
        <v>41897.68</v>
      </c>
      <c r="J268" s="236">
        <v>41897.68</v>
      </c>
      <c r="L268" s="236">
        <v>50766.61</v>
      </c>
      <c r="M268" s="236">
        <v>50766.61</v>
      </c>
    </row>
    <row r="269" spans="1:13" x14ac:dyDescent="0.25">
      <c r="A269" s="52" t="s">
        <v>2187</v>
      </c>
      <c r="B269" s="222" t="s">
        <v>1193</v>
      </c>
      <c r="C269" s="222">
        <v>3658</v>
      </c>
      <c r="D269" s="223" t="s">
        <v>1490</v>
      </c>
      <c r="E269" s="231" t="s">
        <v>1379</v>
      </c>
      <c r="F269" s="222" t="s">
        <v>1209</v>
      </c>
      <c r="G269" s="224" t="s">
        <v>1196</v>
      </c>
      <c r="H269" s="225" t="s">
        <v>1338</v>
      </c>
      <c r="I269" s="235">
        <v>247.59</v>
      </c>
      <c r="J269" s="235">
        <v>742.77</v>
      </c>
      <c r="L269" s="235">
        <v>300</v>
      </c>
      <c r="M269" s="235">
        <v>900</v>
      </c>
    </row>
    <row r="270" spans="1:13" x14ac:dyDescent="0.25">
      <c r="A270" s="52" t="s">
        <v>2188</v>
      </c>
      <c r="B270" s="222" t="s">
        <v>1193</v>
      </c>
      <c r="C270" s="222">
        <v>11</v>
      </c>
      <c r="D270" s="223" t="s">
        <v>1490</v>
      </c>
      <c r="E270" s="231" t="s">
        <v>1372</v>
      </c>
      <c r="F270" s="222" t="s">
        <v>1195</v>
      </c>
      <c r="G270" s="224" t="s">
        <v>1196</v>
      </c>
      <c r="H270" s="225" t="s">
        <v>1380</v>
      </c>
      <c r="I270" s="235">
        <v>18.399999999999999</v>
      </c>
      <c r="J270" s="235">
        <v>276.06</v>
      </c>
      <c r="L270" s="235">
        <v>22.3</v>
      </c>
      <c r="M270" s="235">
        <v>334.5</v>
      </c>
    </row>
    <row r="271" spans="1:13" x14ac:dyDescent="0.25">
      <c r="A271" s="52" t="s">
        <v>2189</v>
      </c>
      <c r="B271" s="222" t="s">
        <v>1193</v>
      </c>
      <c r="C271" s="222">
        <v>8</v>
      </c>
      <c r="D271" s="223" t="s">
        <v>1490</v>
      </c>
      <c r="E271" s="231" t="s">
        <v>1198</v>
      </c>
      <c r="F271" s="222" t="s">
        <v>1195</v>
      </c>
      <c r="G271" s="224" t="s">
        <v>1196</v>
      </c>
      <c r="H271" s="225" t="s">
        <v>1380</v>
      </c>
      <c r="I271" s="235">
        <v>12.42</v>
      </c>
      <c r="J271" s="235">
        <v>186.43</v>
      </c>
      <c r="L271" s="235">
        <v>15.06</v>
      </c>
      <c r="M271" s="235">
        <v>225.9</v>
      </c>
    </row>
    <row r="272" spans="1:13" x14ac:dyDescent="0.25">
      <c r="A272" s="52" t="s">
        <v>2190</v>
      </c>
      <c r="B272" s="222" t="s">
        <v>1193</v>
      </c>
      <c r="C272" s="222" t="s">
        <v>1381</v>
      </c>
      <c r="D272" s="222" t="s">
        <v>1382</v>
      </c>
      <c r="E272" s="231" t="s">
        <v>1383</v>
      </c>
      <c r="F272" s="222" t="s">
        <v>1209</v>
      </c>
      <c r="G272" s="224" t="s">
        <v>73</v>
      </c>
      <c r="H272" s="225" t="s">
        <v>1192</v>
      </c>
      <c r="I272" s="235">
        <v>40692.42</v>
      </c>
      <c r="J272" s="235">
        <v>40692.410000000003</v>
      </c>
      <c r="L272" s="235">
        <v>49306.22</v>
      </c>
      <c r="M272" s="235">
        <v>49306.21</v>
      </c>
    </row>
    <row r="273" spans="1:13" x14ac:dyDescent="0.25">
      <c r="A273" s="52" t="s">
        <v>2191</v>
      </c>
      <c r="B273" s="216" t="s">
        <v>895</v>
      </c>
      <c r="C273" s="216" t="s">
        <v>36</v>
      </c>
      <c r="D273" s="216" t="s">
        <v>37</v>
      </c>
      <c r="E273" s="263" t="s">
        <v>38</v>
      </c>
      <c r="F273" s="216" t="s">
        <v>1188</v>
      </c>
      <c r="G273" s="217" t="s">
        <v>39</v>
      </c>
      <c r="H273" s="216" t="s">
        <v>1189</v>
      </c>
      <c r="I273" s="216" t="s">
        <v>40</v>
      </c>
      <c r="J273" s="218" t="s">
        <v>41</v>
      </c>
      <c r="L273" s="243"/>
      <c r="M273" s="243"/>
    </row>
    <row r="274" spans="1:13" ht="36" x14ac:dyDescent="0.25">
      <c r="A274" s="52" t="s">
        <v>2192</v>
      </c>
      <c r="B274" s="219" t="s">
        <v>1190</v>
      </c>
      <c r="C274" s="219" t="s">
        <v>896</v>
      </c>
      <c r="D274" s="219" t="s">
        <v>70</v>
      </c>
      <c r="E274" s="220" t="s">
        <v>3104</v>
      </c>
      <c r="F274" s="220" t="s">
        <v>3053</v>
      </c>
      <c r="G274" s="221" t="s">
        <v>61</v>
      </c>
      <c r="H274" s="226" t="s">
        <v>1192</v>
      </c>
      <c r="I274" s="236">
        <v>79.39</v>
      </c>
      <c r="J274" s="238">
        <v>79.39</v>
      </c>
      <c r="L274" s="236">
        <v>96.2</v>
      </c>
      <c r="M274" s="238">
        <v>96.2</v>
      </c>
    </row>
    <row r="275" spans="1:13" x14ac:dyDescent="0.25">
      <c r="A275" s="52" t="s">
        <v>2193</v>
      </c>
      <c r="B275" s="227" t="s">
        <v>1237</v>
      </c>
      <c r="C275" s="227">
        <v>88316</v>
      </c>
      <c r="D275" s="227" t="s">
        <v>103</v>
      </c>
      <c r="E275" s="232" t="s">
        <v>1240</v>
      </c>
      <c r="F275" s="227" t="s">
        <v>1191</v>
      </c>
      <c r="G275" s="228" t="s">
        <v>79</v>
      </c>
      <c r="H275" s="229" t="s">
        <v>1384</v>
      </c>
      <c r="I275" s="234">
        <v>16.02</v>
      </c>
      <c r="J275" s="239">
        <v>23.87</v>
      </c>
      <c r="L275" s="234">
        <v>19.420000000000002</v>
      </c>
      <c r="M275" s="239">
        <v>28.93</v>
      </c>
    </row>
    <row r="276" spans="1:13" x14ac:dyDescent="0.25">
      <c r="A276" s="52" t="s">
        <v>2194</v>
      </c>
      <c r="B276" s="227" t="s">
        <v>1237</v>
      </c>
      <c r="C276" s="227">
        <v>88323</v>
      </c>
      <c r="D276" s="227" t="s">
        <v>103</v>
      </c>
      <c r="E276" s="232" t="s">
        <v>1385</v>
      </c>
      <c r="F276" s="227" t="s">
        <v>1191</v>
      </c>
      <c r="G276" s="228" t="s">
        <v>79</v>
      </c>
      <c r="H276" s="229" t="s">
        <v>1386</v>
      </c>
      <c r="I276" s="234">
        <v>23.11</v>
      </c>
      <c r="J276" s="239">
        <v>22.64</v>
      </c>
      <c r="L276" s="234">
        <v>28.01</v>
      </c>
      <c r="M276" s="239">
        <v>27.44</v>
      </c>
    </row>
    <row r="277" spans="1:13" ht="36" x14ac:dyDescent="0.25">
      <c r="A277" s="52" t="s">
        <v>2195</v>
      </c>
      <c r="B277" s="222" t="s">
        <v>1193</v>
      </c>
      <c r="C277" s="222">
        <v>142</v>
      </c>
      <c r="D277" s="222" t="s">
        <v>103</v>
      </c>
      <c r="E277" s="231" t="s">
        <v>3059</v>
      </c>
      <c r="F277" s="222" t="s">
        <v>1209</v>
      </c>
      <c r="G277" s="222" t="s">
        <v>1286</v>
      </c>
      <c r="H277" s="225" t="s">
        <v>1387</v>
      </c>
      <c r="I277" s="235">
        <v>29.91</v>
      </c>
      <c r="J277" s="237">
        <v>1.58</v>
      </c>
      <c r="L277" s="235">
        <v>36.25</v>
      </c>
      <c r="M277" s="237">
        <v>1.92</v>
      </c>
    </row>
    <row r="278" spans="1:13" x14ac:dyDescent="0.25">
      <c r="A278" s="52" t="s">
        <v>2196</v>
      </c>
      <c r="B278" s="222" t="s">
        <v>1193</v>
      </c>
      <c r="C278" s="222">
        <v>5061</v>
      </c>
      <c r="D278" s="222" t="s">
        <v>103</v>
      </c>
      <c r="E278" s="231" t="s">
        <v>1287</v>
      </c>
      <c r="F278" s="222" t="s">
        <v>1209</v>
      </c>
      <c r="G278" s="224" t="s">
        <v>1288</v>
      </c>
      <c r="H278" s="225" t="s">
        <v>1275</v>
      </c>
      <c r="I278" s="235">
        <v>18.149999999999999</v>
      </c>
      <c r="J278" s="237">
        <v>0.14000000000000001</v>
      </c>
      <c r="L278" s="235">
        <v>22</v>
      </c>
      <c r="M278" s="237">
        <v>0.17</v>
      </c>
    </row>
    <row r="279" spans="1:13" ht="24" x14ac:dyDescent="0.25">
      <c r="A279" s="52" t="s">
        <v>2197</v>
      </c>
      <c r="B279" s="222" t="s">
        <v>1193</v>
      </c>
      <c r="C279" s="222">
        <v>5104</v>
      </c>
      <c r="D279" s="222" t="s">
        <v>103</v>
      </c>
      <c r="E279" s="231" t="s">
        <v>1290</v>
      </c>
      <c r="F279" s="222" t="s">
        <v>1209</v>
      </c>
      <c r="G279" s="224" t="s">
        <v>1288</v>
      </c>
      <c r="H279" s="225" t="s">
        <v>1388</v>
      </c>
      <c r="I279" s="235">
        <v>50.68</v>
      </c>
      <c r="J279" s="237">
        <v>7.0000000000000007E-2</v>
      </c>
      <c r="L279" s="235">
        <v>61.41</v>
      </c>
      <c r="M279" s="237">
        <v>0.09</v>
      </c>
    </row>
    <row r="280" spans="1:13" x14ac:dyDescent="0.25">
      <c r="A280" s="52" t="s">
        <v>2198</v>
      </c>
      <c r="B280" s="222" t="s">
        <v>1193</v>
      </c>
      <c r="C280" s="222">
        <v>13388</v>
      </c>
      <c r="D280" s="222" t="s">
        <v>103</v>
      </c>
      <c r="E280" s="231" t="s">
        <v>1292</v>
      </c>
      <c r="F280" s="222" t="s">
        <v>1209</v>
      </c>
      <c r="G280" s="224" t="s">
        <v>1288</v>
      </c>
      <c r="H280" s="225" t="s">
        <v>1389</v>
      </c>
      <c r="I280" s="235">
        <v>116.46</v>
      </c>
      <c r="J280" s="237">
        <v>6.86</v>
      </c>
      <c r="L280" s="235">
        <v>141.12</v>
      </c>
      <c r="M280" s="237">
        <v>8.32</v>
      </c>
    </row>
    <row r="281" spans="1:13" ht="24" x14ac:dyDescent="0.25">
      <c r="A281" s="52" t="s">
        <v>2199</v>
      </c>
      <c r="B281" s="222" t="s">
        <v>1193</v>
      </c>
      <c r="C281" s="222">
        <v>1109</v>
      </c>
      <c r="D281" s="222" t="s">
        <v>103</v>
      </c>
      <c r="E281" s="231" t="s">
        <v>1390</v>
      </c>
      <c r="F281" s="222" t="s">
        <v>1209</v>
      </c>
      <c r="G281" s="224" t="s">
        <v>289</v>
      </c>
      <c r="H281" s="225" t="s">
        <v>1250</v>
      </c>
      <c r="I281" s="235">
        <v>23.05</v>
      </c>
      <c r="J281" s="237">
        <v>24.2</v>
      </c>
      <c r="L281" s="235">
        <v>27.94</v>
      </c>
      <c r="M281" s="237">
        <v>29.33</v>
      </c>
    </row>
    <row r="282" spans="1:13" x14ac:dyDescent="0.25">
      <c r="A282" s="52" t="s">
        <v>2200</v>
      </c>
      <c r="B282" s="216" t="s">
        <v>919</v>
      </c>
      <c r="C282" s="216" t="s">
        <v>36</v>
      </c>
      <c r="D282" s="216" t="s">
        <v>37</v>
      </c>
      <c r="E282" s="263" t="s">
        <v>38</v>
      </c>
      <c r="F282" s="216" t="s">
        <v>1188</v>
      </c>
      <c r="G282" s="217" t="s">
        <v>39</v>
      </c>
      <c r="H282" s="216" t="s">
        <v>1189</v>
      </c>
      <c r="I282" s="216" t="s">
        <v>40</v>
      </c>
      <c r="J282" s="218" t="s">
        <v>41</v>
      </c>
      <c r="L282" s="243"/>
      <c r="M282" s="243"/>
    </row>
    <row r="283" spans="1:13" ht="24" x14ac:dyDescent="0.25">
      <c r="A283" s="52" t="s">
        <v>2201</v>
      </c>
      <c r="B283" s="219" t="s">
        <v>1190</v>
      </c>
      <c r="C283" s="230" t="s">
        <v>3105</v>
      </c>
      <c r="D283" s="219" t="s">
        <v>70</v>
      </c>
      <c r="E283" s="220" t="s">
        <v>920</v>
      </c>
      <c r="F283" s="220" t="s">
        <v>3100</v>
      </c>
      <c r="G283" s="221" t="s">
        <v>133</v>
      </c>
      <c r="H283" s="226" t="s">
        <v>1192</v>
      </c>
      <c r="I283" s="236">
        <v>26.2</v>
      </c>
      <c r="J283" s="238">
        <v>26.2</v>
      </c>
      <c r="L283" s="236">
        <v>31.75</v>
      </c>
      <c r="M283" s="238">
        <v>31.75</v>
      </c>
    </row>
    <row r="284" spans="1:13" x14ac:dyDescent="0.25">
      <c r="A284" s="52" t="s">
        <v>2202</v>
      </c>
      <c r="B284" s="222" t="s">
        <v>1193</v>
      </c>
      <c r="C284" s="222">
        <v>5</v>
      </c>
      <c r="D284" s="223" t="s">
        <v>1490</v>
      </c>
      <c r="E284" s="231" t="s">
        <v>1206</v>
      </c>
      <c r="F284" s="222" t="s">
        <v>1195</v>
      </c>
      <c r="G284" s="224" t="s">
        <v>1196</v>
      </c>
      <c r="H284" s="225" t="s">
        <v>1334</v>
      </c>
      <c r="I284" s="235">
        <v>11</v>
      </c>
      <c r="J284" s="237">
        <v>0.99</v>
      </c>
      <c r="L284" s="235">
        <v>13.34</v>
      </c>
      <c r="M284" s="237">
        <v>1.2</v>
      </c>
    </row>
    <row r="285" spans="1:13" x14ac:dyDescent="0.25">
      <c r="A285" s="52" t="s">
        <v>2203</v>
      </c>
      <c r="B285" s="222" t="s">
        <v>1193</v>
      </c>
      <c r="C285" s="222">
        <v>3070</v>
      </c>
      <c r="D285" s="223" t="s">
        <v>1490</v>
      </c>
      <c r="E285" s="231" t="s">
        <v>1391</v>
      </c>
      <c r="F285" s="222" t="s">
        <v>1209</v>
      </c>
      <c r="G285" s="224" t="s">
        <v>73</v>
      </c>
      <c r="H285" s="225" t="s">
        <v>1241</v>
      </c>
      <c r="I285" s="237">
        <v>0.14000000000000001</v>
      </c>
      <c r="J285" s="237">
        <v>0.28999999999999998</v>
      </c>
      <c r="L285" s="237">
        <v>0.18</v>
      </c>
      <c r="M285" s="237">
        <v>0.36</v>
      </c>
    </row>
    <row r="286" spans="1:13" x14ac:dyDescent="0.25">
      <c r="A286" s="52" t="s">
        <v>2204</v>
      </c>
      <c r="B286" s="222" t="s">
        <v>1193</v>
      </c>
      <c r="C286" s="222">
        <v>3393</v>
      </c>
      <c r="D286" s="223" t="s">
        <v>1490</v>
      </c>
      <c r="E286" s="231" t="s">
        <v>1392</v>
      </c>
      <c r="F286" s="222" t="s">
        <v>1209</v>
      </c>
      <c r="G286" s="224" t="s">
        <v>73</v>
      </c>
      <c r="H286" s="225" t="s">
        <v>1241</v>
      </c>
      <c r="I286" s="237">
        <v>0.09</v>
      </c>
      <c r="J286" s="237">
        <v>0.19</v>
      </c>
      <c r="L286" s="237">
        <v>0.12</v>
      </c>
      <c r="M286" s="237">
        <v>0.24</v>
      </c>
    </row>
    <row r="287" spans="1:13" ht="36" x14ac:dyDescent="0.25">
      <c r="A287" s="52" t="s">
        <v>2205</v>
      </c>
      <c r="B287" s="231" t="s">
        <v>1193</v>
      </c>
      <c r="C287" s="231" t="s">
        <v>3106</v>
      </c>
      <c r="D287" s="231" t="s">
        <v>103</v>
      </c>
      <c r="E287" s="231" t="s">
        <v>3107</v>
      </c>
      <c r="F287" s="231" t="s">
        <v>1209</v>
      </c>
      <c r="G287" s="231" t="s">
        <v>133</v>
      </c>
      <c r="H287" s="241" t="s">
        <v>1192</v>
      </c>
      <c r="I287" s="235">
        <v>24.71</v>
      </c>
      <c r="J287" s="235">
        <v>24.71</v>
      </c>
      <c r="L287" s="235">
        <v>29.95</v>
      </c>
      <c r="M287" s="235">
        <v>29.95</v>
      </c>
    </row>
    <row r="288" spans="1:13" x14ac:dyDescent="0.25">
      <c r="A288" s="52" t="s">
        <v>2206</v>
      </c>
      <c r="B288" s="216" t="s">
        <v>921</v>
      </c>
      <c r="C288" s="216" t="s">
        <v>36</v>
      </c>
      <c r="D288" s="216" t="s">
        <v>37</v>
      </c>
      <c r="E288" s="263" t="s">
        <v>38</v>
      </c>
      <c r="F288" s="216" t="s">
        <v>1188</v>
      </c>
      <c r="G288" s="217" t="s">
        <v>39</v>
      </c>
      <c r="H288" s="216" t="s">
        <v>1189</v>
      </c>
      <c r="I288" s="216" t="s">
        <v>40</v>
      </c>
      <c r="J288" s="218" t="s">
        <v>41</v>
      </c>
      <c r="L288" s="243"/>
      <c r="M288" s="243"/>
    </row>
    <row r="289" spans="1:13" ht="24" x14ac:dyDescent="0.25">
      <c r="A289" s="52" t="s">
        <v>2207</v>
      </c>
      <c r="B289" s="219" t="s">
        <v>1190</v>
      </c>
      <c r="C289" s="230" t="s">
        <v>3108</v>
      </c>
      <c r="D289" s="219" t="s">
        <v>70</v>
      </c>
      <c r="E289" s="220" t="s">
        <v>922</v>
      </c>
      <c r="F289" s="220" t="s">
        <v>3100</v>
      </c>
      <c r="G289" s="221" t="s">
        <v>133</v>
      </c>
      <c r="H289" s="226" t="s">
        <v>1192</v>
      </c>
      <c r="I289" s="236">
        <v>99.38</v>
      </c>
      <c r="J289" s="236">
        <v>99.38</v>
      </c>
      <c r="L289" s="236">
        <v>120.42</v>
      </c>
      <c r="M289" s="236">
        <v>120.42</v>
      </c>
    </row>
    <row r="290" spans="1:13" x14ac:dyDescent="0.25">
      <c r="A290" s="52" t="s">
        <v>2208</v>
      </c>
      <c r="B290" s="222" t="s">
        <v>1193</v>
      </c>
      <c r="C290" s="222">
        <v>8</v>
      </c>
      <c r="D290" s="223" t="s">
        <v>1490</v>
      </c>
      <c r="E290" s="231" t="s">
        <v>1198</v>
      </c>
      <c r="F290" s="222" t="s">
        <v>1195</v>
      </c>
      <c r="G290" s="224" t="s">
        <v>1196</v>
      </c>
      <c r="H290" s="225" t="s">
        <v>1393</v>
      </c>
      <c r="I290" s="235">
        <v>12.42</v>
      </c>
      <c r="J290" s="237">
        <v>0</v>
      </c>
      <c r="L290" s="235">
        <v>15.06</v>
      </c>
      <c r="M290" s="237">
        <v>0</v>
      </c>
    </row>
    <row r="291" spans="1:13" x14ac:dyDescent="0.25">
      <c r="A291" s="52" t="s">
        <v>2209</v>
      </c>
      <c r="B291" s="222" t="s">
        <v>1193</v>
      </c>
      <c r="C291" s="222">
        <v>11</v>
      </c>
      <c r="D291" s="223" t="s">
        <v>1490</v>
      </c>
      <c r="E291" s="231" t="s">
        <v>1372</v>
      </c>
      <c r="F291" s="222" t="s">
        <v>1195</v>
      </c>
      <c r="G291" s="224" t="s">
        <v>1196</v>
      </c>
      <c r="H291" s="225" t="s">
        <v>1394</v>
      </c>
      <c r="I291" s="235">
        <v>18.399999999999999</v>
      </c>
      <c r="J291" s="237">
        <v>16.920000000000002</v>
      </c>
      <c r="L291" s="235">
        <v>22.3</v>
      </c>
      <c r="M291" s="237">
        <v>20.51</v>
      </c>
    </row>
    <row r="292" spans="1:13" ht="24" x14ac:dyDescent="0.25">
      <c r="A292" s="52" t="s">
        <v>2210</v>
      </c>
      <c r="B292" s="222" t="s">
        <v>1193</v>
      </c>
      <c r="C292" s="222">
        <v>3470</v>
      </c>
      <c r="D292" s="222" t="s">
        <v>103</v>
      </c>
      <c r="E292" s="231" t="s">
        <v>1395</v>
      </c>
      <c r="F292" s="222" t="s">
        <v>1209</v>
      </c>
      <c r="G292" s="224" t="s">
        <v>133</v>
      </c>
      <c r="H292" s="225" t="s">
        <v>1192</v>
      </c>
      <c r="I292" s="235">
        <v>81.709999999999994</v>
      </c>
      <c r="J292" s="237">
        <v>81.709999999999994</v>
      </c>
      <c r="L292" s="235">
        <v>99.01</v>
      </c>
      <c r="M292" s="237">
        <v>99.01</v>
      </c>
    </row>
    <row r="293" spans="1:13" x14ac:dyDescent="0.25">
      <c r="A293" s="52" t="s">
        <v>2211</v>
      </c>
      <c r="B293" s="222" t="s">
        <v>1193</v>
      </c>
      <c r="C293" s="222" t="s">
        <v>1396</v>
      </c>
      <c r="D293" s="223" t="s">
        <v>1490</v>
      </c>
      <c r="E293" s="231" t="s">
        <v>1397</v>
      </c>
      <c r="F293" s="222" t="s">
        <v>1209</v>
      </c>
      <c r="G293" s="224" t="s">
        <v>61</v>
      </c>
      <c r="H293" s="225" t="s">
        <v>1241</v>
      </c>
      <c r="I293" s="237">
        <v>0.37</v>
      </c>
      <c r="J293" s="237">
        <v>0.74</v>
      </c>
      <c r="L293" s="237">
        <v>0.45</v>
      </c>
      <c r="M293" s="237">
        <v>0.9</v>
      </c>
    </row>
    <row r="294" spans="1:13" x14ac:dyDescent="0.25">
      <c r="A294" s="52" t="s">
        <v>2212</v>
      </c>
      <c r="B294" s="216" t="s">
        <v>924</v>
      </c>
      <c r="C294" s="216" t="s">
        <v>36</v>
      </c>
      <c r="D294" s="216" t="s">
        <v>37</v>
      </c>
      <c r="E294" s="263" t="s">
        <v>38</v>
      </c>
      <c r="F294" s="216" t="s">
        <v>1188</v>
      </c>
      <c r="G294" s="217" t="s">
        <v>39</v>
      </c>
      <c r="H294" s="216" t="s">
        <v>1189</v>
      </c>
      <c r="I294" s="216" t="s">
        <v>40</v>
      </c>
      <c r="J294" s="218" t="s">
        <v>41</v>
      </c>
      <c r="L294" s="243"/>
      <c r="M294" s="243"/>
    </row>
    <row r="295" spans="1:13" ht="36" x14ac:dyDescent="0.25">
      <c r="A295" s="52" t="s">
        <v>2213</v>
      </c>
      <c r="B295" s="219" t="s">
        <v>1190</v>
      </c>
      <c r="C295" s="219" t="s">
        <v>1398</v>
      </c>
      <c r="D295" s="219" t="s">
        <v>70</v>
      </c>
      <c r="E295" s="220" t="s">
        <v>3109</v>
      </c>
      <c r="F295" s="220" t="s">
        <v>3069</v>
      </c>
      <c r="G295" s="221" t="s">
        <v>133</v>
      </c>
      <c r="H295" s="226" t="s">
        <v>1192</v>
      </c>
      <c r="I295" s="236">
        <v>218.63</v>
      </c>
      <c r="J295" s="236">
        <v>218.63</v>
      </c>
      <c r="L295" s="236">
        <v>264.92</v>
      </c>
      <c r="M295" s="236">
        <v>264.92</v>
      </c>
    </row>
    <row r="296" spans="1:13" x14ac:dyDescent="0.25">
      <c r="A296" s="52" t="s">
        <v>2214</v>
      </c>
      <c r="B296" s="222" t="s">
        <v>1193</v>
      </c>
      <c r="C296" s="222">
        <v>12</v>
      </c>
      <c r="D296" s="223" t="s">
        <v>1490</v>
      </c>
      <c r="E296" s="231" t="s">
        <v>1255</v>
      </c>
      <c r="F296" s="222" t="s">
        <v>1195</v>
      </c>
      <c r="G296" s="224" t="s">
        <v>1196</v>
      </c>
      <c r="H296" s="225" t="s">
        <v>1399</v>
      </c>
      <c r="I296" s="235">
        <v>18.399999999999999</v>
      </c>
      <c r="J296" s="237">
        <v>3.3</v>
      </c>
      <c r="L296" s="235">
        <v>22.3</v>
      </c>
      <c r="M296" s="237">
        <v>4</v>
      </c>
    </row>
    <row r="297" spans="1:13" x14ac:dyDescent="0.25">
      <c r="A297" s="52" t="s">
        <v>2215</v>
      </c>
      <c r="B297" s="222" t="s">
        <v>1193</v>
      </c>
      <c r="C297" s="222">
        <v>8</v>
      </c>
      <c r="D297" s="223" t="s">
        <v>1490</v>
      </c>
      <c r="E297" s="231" t="s">
        <v>1198</v>
      </c>
      <c r="F297" s="222" t="s">
        <v>1195</v>
      </c>
      <c r="G297" s="224" t="s">
        <v>1196</v>
      </c>
      <c r="H297" s="225" t="s">
        <v>1400</v>
      </c>
      <c r="I297" s="235">
        <v>12.42</v>
      </c>
      <c r="J297" s="237">
        <v>0.92</v>
      </c>
      <c r="L297" s="235">
        <v>15.06</v>
      </c>
      <c r="M297" s="237">
        <v>1.1200000000000001</v>
      </c>
    </row>
    <row r="298" spans="1:13" ht="36" x14ac:dyDescent="0.25">
      <c r="A298" s="52" t="s">
        <v>2216</v>
      </c>
      <c r="B298" s="222" t="s">
        <v>1193</v>
      </c>
      <c r="C298" s="222">
        <v>13156</v>
      </c>
      <c r="D298" s="222" t="s">
        <v>1266</v>
      </c>
      <c r="E298" s="231" t="s">
        <v>3110</v>
      </c>
      <c r="F298" s="222" t="s">
        <v>1209</v>
      </c>
      <c r="G298" s="224" t="s">
        <v>73</v>
      </c>
      <c r="H298" s="225" t="s">
        <v>1192</v>
      </c>
      <c r="I298" s="235">
        <v>214.41</v>
      </c>
      <c r="J298" s="235">
        <v>214.41</v>
      </c>
      <c r="L298" s="235">
        <v>259.8</v>
      </c>
      <c r="M298" s="235">
        <v>259.8</v>
      </c>
    </row>
    <row r="299" spans="1:13" x14ac:dyDescent="0.25">
      <c r="A299" s="52" t="s">
        <v>2217</v>
      </c>
      <c r="B299" s="216" t="s">
        <v>926</v>
      </c>
      <c r="C299" s="216" t="s">
        <v>36</v>
      </c>
      <c r="D299" s="216" t="s">
        <v>37</v>
      </c>
      <c r="E299" s="263" t="s">
        <v>38</v>
      </c>
      <c r="F299" s="216" t="s">
        <v>1188</v>
      </c>
      <c r="G299" s="217" t="s">
        <v>39</v>
      </c>
      <c r="H299" s="216" t="s">
        <v>1189</v>
      </c>
      <c r="I299" s="216" t="s">
        <v>40</v>
      </c>
      <c r="J299" s="218" t="s">
        <v>41</v>
      </c>
      <c r="L299" s="243"/>
      <c r="M299" s="243"/>
    </row>
    <row r="300" spans="1:13" ht="36" x14ac:dyDescent="0.25">
      <c r="A300" s="52" t="s">
        <v>2218</v>
      </c>
      <c r="B300" s="219" t="s">
        <v>1190</v>
      </c>
      <c r="C300" s="230" t="s">
        <v>3111</v>
      </c>
      <c r="D300" s="219" t="s">
        <v>70</v>
      </c>
      <c r="E300" s="220" t="s">
        <v>3112</v>
      </c>
      <c r="F300" s="220" t="s">
        <v>3100</v>
      </c>
      <c r="G300" s="221" t="s">
        <v>133</v>
      </c>
      <c r="H300" s="226" t="s">
        <v>1192</v>
      </c>
      <c r="I300" s="236">
        <v>26.2</v>
      </c>
      <c r="J300" s="238">
        <v>26.2</v>
      </c>
      <c r="L300" s="236">
        <v>31.75</v>
      </c>
      <c r="M300" s="238">
        <v>31.75</v>
      </c>
    </row>
    <row r="301" spans="1:13" x14ac:dyDescent="0.25">
      <c r="A301" s="52" t="s">
        <v>2219</v>
      </c>
      <c r="B301" s="222" t="s">
        <v>1193</v>
      </c>
      <c r="C301" s="222">
        <v>5</v>
      </c>
      <c r="D301" s="223" t="s">
        <v>1490</v>
      </c>
      <c r="E301" s="231" t="s">
        <v>1206</v>
      </c>
      <c r="F301" s="222" t="s">
        <v>1195</v>
      </c>
      <c r="G301" s="224" t="s">
        <v>1196</v>
      </c>
      <c r="H301" s="225" t="s">
        <v>1334</v>
      </c>
      <c r="I301" s="235">
        <v>11</v>
      </c>
      <c r="J301" s="237">
        <v>0.99</v>
      </c>
      <c r="L301" s="235">
        <v>13.34</v>
      </c>
      <c r="M301" s="237">
        <v>1.2</v>
      </c>
    </row>
    <row r="302" spans="1:13" x14ac:dyDescent="0.25">
      <c r="A302" s="52" t="s">
        <v>2220</v>
      </c>
      <c r="B302" s="222" t="s">
        <v>1193</v>
      </c>
      <c r="C302" s="222">
        <v>3070</v>
      </c>
      <c r="D302" s="223" t="s">
        <v>1490</v>
      </c>
      <c r="E302" s="231" t="s">
        <v>1391</v>
      </c>
      <c r="F302" s="222" t="s">
        <v>1209</v>
      </c>
      <c r="G302" s="224" t="s">
        <v>73</v>
      </c>
      <c r="H302" s="225" t="s">
        <v>1241</v>
      </c>
      <c r="I302" s="237">
        <v>0.14000000000000001</v>
      </c>
      <c r="J302" s="237">
        <v>0.28999999999999998</v>
      </c>
      <c r="L302" s="237">
        <v>0.18</v>
      </c>
      <c r="M302" s="237">
        <v>0.36</v>
      </c>
    </row>
    <row r="303" spans="1:13" x14ac:dyDescent="0.25">
      <c r="A303" s="52" t="s">
        <v>2221</v>
      </c>
      <c r="B303" s="222" t="s">
        <v>1193</v>
      </c>
      <c r="C303" s="222">
        <v>3393</v>
      </c>
      <c r="D303" s="223" t="s">
        <v>1490</v>
      </c>
      <c r="E303" s="231" t="s">
        <v>1392</v>
      </c>
      <c r="F303" s="222" t="s">
        <v>1209</v>
      </c>
      <c r="G303" s="224" t="s">
        <v>73</v>
      </c>
      <c r="H303" s="225" t="s">
        <v>1241</v>
      </c>
      <c r="I303" s="237">
        <v>0.09</v>
      </c>
      <c r="J303" s="237">
        <v>0.19</v>
      </c>
      <c r="L303" s="237">
        <v>0.12</v>
      </c>
      <c r="M303" s="237">
        <v>0.24</v>
      </c>
    </row>
    <row r="304" spans="1:13" ht="36" x14ac:dyDescent="0.25">
      <c r="A304" s="52" t="s">
        <v>2222</v>
      </c>
      <c r="B304" s="231" t="s">
        <v>1193</v>
      </c>
      <c r="C304" s="231" t="s">
        <v>3106</v>
      </c>
      <c r="D304" s="231" t="s">
        <v>103</v>
      </c>
      <c r="E304" s="231" t="s">
        <v>3107</v>
      </c>
      <c r="F304" s="231" t="s">
        <v>1209</v>
      </c>
      <c r="G304" s="231" t="s">
        <v>133</v>
      </c>
      <c r="H304" s="241" t="s">
        <v>1192</v>
      </c>
      <c r="I304" s="235">
        <v>24.71</v>
      </c>
      <c r="J304" s="235">
        <v>24.71</v>
      </c>
      <c r="L304" s="235">
        <v>29.95</v>
      </c>
      <c r="M304" s="235">
        <v>29.95</v>
      </c>
    </row>
    <row r="305" spans="1:13" x14ac:dyDescent="0.25">
      <c r="A305" s="52" t="s">
        <v>2223</v>
      </c>
      <c r="B305" s="216" t="s">
        <v>927</v>
      </c>
      <c r="C305" s="216" t="s">
        <v>36</v>
      </c>
      <c r="D305" s="216" t="s">
        <v>37</v>
      </c>
      <c r="E305" s="263" t="s">
        <v>38</v>
      </c>
      <c r="F305" s="216" t="s">
        <v>1188</v>
      </c>
      <c r="G305" s="217" t="s">
        <v>39</v>
      </c>
      <c r="H305" s="216" t="s">
        <v>1189</v>
      </c>
      <c r="I305" s="216" t="s">
        <v>40</v>
      </c>
      <c r="J305" s="218" t="s">
        <v>41</v>
      </c>
      <c r="L305" s="243"/>
      <c r="M305" s="243"/>
    </row>
    <row r="306" spans="1:13" ht="24" x14ac:dyDescent="0.25">
      <c r="A306" s="52" t="s">
        <v>2224</v>
      </c>
      <c r="B306" s="219" t="s">
        <v>1190</v>
      </c>
      <c r="C306" s="230" t="s">
        <v>3113</v>
      </c>
      <c r="D306" s="219" t="s">
        <v>70</v>
      </c>
      <c r="E306" s="220" t="s">
        <v>1850</v>
      </c>
      <c r="F306" s="220" t="s">
        <v>3100</v>
      </c>
      <c r="G306" s="221" t="s">
        <v>133</v>
      </c>
      <c r="H306" s="226" t="s">
        <v>1192</v>
      </c>
      <c r="I306" s="236">
        <v>26.2</v>
      </c>
      <c r="J306" s="238">
        <v>26.2</v>
      </c>
      <c r="L306" s="236">
        <v>31.75</v>
      </c>
      <c r="M306" s="238">
        <v>31.75</v>
      </c>
    </row>
    <row r="307" spans="1:13" x14ac:dyDescent="0.25">
      <c r="A307" s="52" t="s">
        <v>2225</v>
      </c>
      <c r="B307" s="222" t="s">
        <v>1193</v>
      </c>
      <c r="C307" s="222">
        <v>5</v>
      </c>
      <c r="D307" s="223" t="s">
        <v>1490</v>
      </c>
      <c r="E307" s="231" t="s">
        <v>1206</v>
      </c>
      <c r="F307" s="222" t="s">
        <v>1195</v>
      </c>
      <c r="G307" s="224" t="s">
        <v>1196</v>
      </c>
      <c r="H307" s="225" t="s">
        <v>1334</v>
      </c>
      <c r="I307" s="235">
        <v>11</v>
      </c>
      <c r="J307" s="237">
        <v>0.99</v>
      </c>
      <c r="L307" s="235">
        <v>13.34</v>
      </c>
      <c r="M307" s="237">
        <v>1.2</v>
      </c>
    </row>
    <row r="308" spans="1:13" x14ac:dyDescent="0.25">
      <c r="A308" s="52" t="s">
        <v>2226</v>
      </c>
      <c r="B308" s="222" t="s">
        <v>1193</v>
      </c>
      <c r="C308" s="222">
        <v>3070</v>
      </c>
      <c r="D308" s="223" t="s">
        <v>1490</v>
      </c>
      <c r="E308" s="231" t="s">
        <v>1391</v>
      </c>
      <c r="F308" s="222" t="s">
        <v>1209</v>
      </c>
      <c r="G308" s="224" t="s">
        <v>73</v>
      </c>
      <c r="H308" s="225" t="s">
        <v>1241</v>
      </c>
      <c r="I308" s="237">
        <v>0.14000000000000001</v>
      </c>
      <c r="J308" s="237">
        <v>0.28999999999999998</v>
      </c>
      <c r="L308" s="237">
        <v>0.18</v>
      </c>
      <c r="M308" s="237">
        <v>0.36</v>
      </c>
    </row>
    <row r="309" spans="1:13" x14ac:dyDescent="0.25">
      <c r="A309" s="52" t="s">
        <v>2227</v>
      </c>
      <c r="B309" s="222" t="s">
        <v>1193</v>
      </c>
      <c r="C309" s="222">
        <v>3393</v>
      </c>
      <c r="D309" s="223" t="s">
        <v>1490</v>
      </c>
      <c r="E309" s="231" t="s">
        <v>1392</v>
      </c>
      <c r="F309" s="222" t="s">
        <v>1209</v>
      </c>
      <c r="G309" s="224" t="s">
        <v>73</v>
      </c>
      <c r="H309" s="225" t="s">
        <v>1241</v>
      </c>
      <c r="I309" s="237">
        <v>0.09</v>
      </c>
      <c r="J309" s="237">
        <v>0.19</v>
      </c>
      <c r="L309" s="237">
        <v>0.12</v>
      </c>
      <c r="M309" s="237">
        <v>0.24</v>
      </c>
    </row>
    <row r="310" spans="1:13" ht="36" x14ac:dyDescent="0.25">
      <c r="A310" s="52" t="s">
        <v>2228</v>
      </c>
      <c r="B310" s="231" t="s">
        <v>1193</v>
      </c>
      <c r="C310" s="231" t="s">
        <v>3106</v>
      </c>
      <c r="D310" s="231" t="s">
        <v>103</v>
      </c>
      <c r="E310" s="231" t="s">
        <v>3107</v>
      </c>
      <c r="F310" s="231" t="s">
        <v>1209</v>
      </c>
      <c r="G310" s="231" t="s">
        <v>133</v>
      </c>
      <c r="H310" s="241" t="s">
        <v>1192</v>
      </c>
      <c r="I310" s="235">
        <v>24.71</v>
      </c>
      <c r="J310" s="235">
        <v>24.71</v>
      </c>
      <c r="L310" s="235">
        <v>29.95</v>
      </c>
      <c r="M310" s="235">
        <v>29.95</v>
      </c>
    </row>
    <row r="311" spans="1:13" x14ac:dyDescent="0.25">
      <c r="A311" s="52" t="s">
        <v>2229</v>
      </c>
      <c r="B311" s="216" t="s">
        <v>936</v>
      </c>
      <c r="C311" s="216" t="s">
        <v>36</v>
      </c>
      <c r="D311" s="216" t="s">
        <v>37</v>
      </c>
      <c r="E311" s="263" t="s">
        <v>38</v>
      </c>
      <c r="F311" s="216" t="s">
        <v>1188</v>
      </c>
      <c r="G311" s="217" t="s">
        <v>39</v>
      </c>
      <c r="H311" s="216" t="s">
        <v>1189</v>
      </c>
      <c r="I311" s="216" t="s">
        <v>40</v>
      </c>
      <c r="J311" s="218" t="s">
        <v>41</v>
      </c>
      <c r="L311" s="243"/>
      <c r="M311" s="243"/>
    </row>
    <row r="312" spans="1:13" ht="24" x14ac:dyDescent="0.25">
      <c r="A312" s="52" t="s">
        <v>2230</v>
      </c>
      <c r="B312" s="219" t="s">
        <v>1190</v>
      </c>
      <c r="C312" s="230" t="s">
        <v>3114</v>
      </c>
      <c r="D312" s="219" t="s">
        <v>70</v>
      </c>
      <c r="E312" s="220" t="s">
        <v>937</v>
      </c>
      <c r="F312" s="220" t="s">
        <v>3100</v>
      </c>
      <c r="G312" s="221" t="s">
        <v>133</v>
      </c>
      <c r="H312" s="226" t="s">
        <v>1192</v>
      </c>
      <c r="I312" s="236">
        <v>26.2</v>
      </c>
      <c r="J312" s="238">
        <v>26.2</v>
      </c>
      <c r="L312" s="236">
        <v>31.75</v>
      </c>
      <c r="M312" s="238">
        <v>31.75</v>
      </c>
    </row>
    <row r="313" spans="1:13" x14ac:dyDescent="0.25">
      <c r="A313" s="52" t="s">
        <v>2231</v>
      </c>
      <c r="B313" s="222" t="s">
        <v>1193</v>
      </c>
      <c r="C313" s="222">
        <v>5</v>
      </c>
      <c r="D313" s="223" t="s">
        <v>1490</v>
      </c>
      <c r="E313" s="231" t="s">
        <v>1206</v>
      </c>
      <c r="F313" s="222" t="s">
        <v>1195</v>
      </c>
      <c r="G313" s="224" t="s">
        <v>1196</v>
      </c>
      <c r="H313" s="225" t="s">
        <v>1334</v>
      </c>
      <c r="I313" s="235">
        <v>11</v>
      </c>
      <c r="J313" s="237">
        <v>0.99</v>
      </c>
      <c r="L313" s="235">
        <v>13.34</v>
      </c>
      <c r="M313" s="237">
        <v>1.2</v>
      </c>
    </row>
    <row r="314" spans="1:13" x14ac:dyDescent="0.25">
      <c r="A314" s="52" t="s">
        <v>2232</v>
      </c>
      <c r="B314" s="222" t="s">
        <v>1193</v>
      </c>
      <c r="C314" s="222">
        <v>3070</v>
      </c>
      <c r="D314" s="223" t="s">
        <v>1490</v>
      </c>
      <c r="E314" s="231" t="s">
        <v>1391</v>
      </c>
      <c r="F314" s="222" t="s">
        <v>1209</v>
      </c>
      <c r="G314" s="224" t="s">
        <v>73</v>
      </c>
      <c r="H314" s="225" t="s">
        <v>1241</v>
      </c>
      <c r="I314" s="237">
        <v>0.14000000000000001</v>
      </c>
      <c r="J314" s="237">
        <v>0.28999999999999998</v>
      </c>
      <c r="L314" s="237">
        <v>0.18</v>
      </c>
      <c r="M314" s="237">
        <v>0.36</v>
      </c>
    </row>
    <row r="315" spans="1:13" x14ac:dyDescent="0.25">
      <c r="A315" s="52" t="s">
        <v>2233</v>
      </c>
      <c r="B315" s="222" t="s">
        <v>1193</v>
      </c>
      <c r="C315" s="222">
        <v>3393</v>
      </c>
      <c r="D315" s="223" t="s">
        <v>1490</v>
      </c>
      <c r="E315" s="231" t="s">
        <v>1392</v>
      </c>
      <c r="F315" s="222" t="s">
        <v>1209</v>
      </c>
      <c r="G315" s="224" t="s">
        <v>73</v>
      </c>
      <c r="H315" s="225" t="s">
        <v>1241</v>
      </c>
      <c r="I315" s="237">
        <v>0.09</v>
      </c>
      <c r="J315" s="237">
        <v>0.19</v>
      </c>
      <c r="L315" s="237">
        <v>0.12</v>
      </c>
      <c r="M315" s="237">
        <v>0.24</v>
      </c>
    </row>
    <row r="316" spans="1:13" ht="36" x14ac:dyDescent="0.25">
      <c r="A316" s="52" t="s">
        <v>2234</v>
      </c>
      <c r="B316" s="231" t="s">
        <v>1193</v>
      </c>
      <c r="C316" s="231" t="s">
        <v>3106</v>
      </c>
      <c r="D316" s="231" t="s">
        <v>103</v>
      </c>
      <c r="E316" s="231" t="s">
        <v>3107</v>
      </c>
      <c r="F316" s="231" t="s">
        <v>1209</v>
      </c>
      <c r="G316" s="231" t="s">
        <v>133</v>
      </c>
      <c r="H316" s="241" t="s">
        <v>1192</v>
      </c>
      <c r="I316" s="235">
        <v>24.71</v>
      </c>
      <c r="J316" s="235">
        <v>24.71</v>
      </c>
      <c r="L316" s="235">
        <v>29.95</v>
      </c>
      <c r="M316" s="235">
        <v>29.95</v>
      </c>
    </row>
    <row r="317" spans="1:13" x14ac:dyDescent="0.25">
      <c r="A317" s="52" t="s">
        <v>2235</v>
      </c>
      <c r="B317" s="216" t="s">
        <v>1401</v>
      </c>
      <c r="C317" s="216" t="s">
        <v>36</v>
      </c>
      <c r="D317" s="216" t="s">
        <v>37</v>
      </c>
      <c r="E317" s="263" t="s">
        <v>38</v>
      </c>
      <c r="F317" s="216" t="s">
        <v>1188</v>
      </c>
      <c r="G317" s="217" t="s">
        <v>39</v>
      </c>
      <c r="H317" s="216" t="s">
        <v>1189</v>
      </c>
      <c r="I317" s="216" t="s">
        <v>40</v>
      </c>
      <c r="J317" s="218" t="s">
        <v>41</v>
      </c>
      <c r="L317" s="243"/>
      <c r="M317" s="243"/>
    </row>
    <row r="318" spans="1:13" ht="60" x14ac:dyDescent="0.25">
      <c r="A318" s="52" t="s">
        <v>2236</v>
      </c>
      <c r="B318" s="220" t="s">
        <v>1190</v>
      </c>
      <c r="C318" s="220" t="s">
        <v>1855</v>
      </c>
      <c r="D318" s="220" t="s">
        <v>70</v>
      </c>
      <c r="E318" s="220" t="s">
        <v>3115</v>
      </c>
      <c r="F318" s="219" t="s">
        <v>3064</v>
      </c>
      <c r="G318" s="220" t="s">
        <v>133</v>
      </c>
      <c r="H318" s="242" t="s">
        <v>1192</v>
      </c>
      <c r="I318" s="236">
        <v>2390.15</v>
      </c>
      <c r="J318" s="236">
        <v>2390.15</v>
      </c>
      <c r="L318" s="236">
        <v>2896.11</v>
      </c>
      <c r="M318" s="236">
        <v>2896.11</v>
      </c>
    </row>
    <row r="319" spans="1:13" ht="24" x14ac:dyDescent="0.25">
      <c r="A319" s="52" t="s">
        <v>2237</v>
      </c>
      <c r="B319" s="227" t="s">
        <v>1237</v>
      </c>
      <c r="C319" s="227">
        <v>88267</v>
      </c>
      <c r="D319" s="227" t="s">
        <v>103</v>
      </c>
      <c r="E319" s="232" t="s">
        <v>1269</v>
      </c>
      <c r="F319" s="227" t="s">
        <v>1191</v>
      </c>
      <c r="G319" s="228" t="s">
        <v>79</v>
      </c>
      <c r="H319" s="229" t="s">
        <v>1402</v>
      </c>
      <c r="I319" s="234">
        <v>23.05</v>
      </c>
      <c r="J319" s="239">
        <v>70.02</v>
      </c>
      <c r="L319" s="234">
        <v>27.94</v>
      </c>
      <c r="M319" s="239">
        <v>84.85</v>
      </c>
    </row>
    <row r="320" spans="1:13" ht="24" x14ac:dyDescent="0.25">
      <c r="A320" s="52" t="s">
        <v>2238</v>
      </c>
      <c r="B320" s="227" t="s">
        <v>1237</v>
      </c>
      <c r="C320" s="227">
        <v>88248</v>
      </c>
      <c r="D320" s="227" t="s">
        <v>103</v>
      </c>
      <c r="E320" s="232" t="s">
        <v>3054</v>
      </c>
      <c r="F320" s="227" t="s">
        <v>1191</v>
      </c>
      <c r="G320" s="228" t="s">
        <v>79</v>
      </c>
      <c r="H320" s="229" t="s">
        <v>1402</v>
      </c>
      <c r="I320" s="234">
        <v>16.53</v>
      </c>
      <c r="J320" s="239">
        <v>50.22</v>
      </c>
      <c r="L320" s="234">
        <v>20.04</v>
      </c>
      <c r="M320" s="239">
        <v>60.86</v>
      </c>
    </row>
    <row r="321" spans="1:13" ht="48" x14ac:dyDescent="0.25">
      <c r="A321" s="52" t="s">
        <v>2239</v>
      </c>
      <c r="B321" s="231" t="s">
        <v>1193</v>
      </c>
      <c r="C321" s="231" t="s">
        <v>3116</v>
      </c>
      <c r="D321" s="231" t="s">
        <v>103</v>
      </c>
      <c r="E321" s="231" t="s">
        <v>3117</v>
      </c>
      <c r="F321" s="231" t="s">
        <v>1209</v>
      </c>
      <c r="G321" s="231" t="s">
        <v>133</v>
      </c>
      <c r="H321" s="241" t="s">
        <v>1241</v>
      </c>
      <c r="I321" s="235">
        <v>366.47</v>
      </c>
      <c r="J321" s="235">
        <v>732.94</v>
      </c>
      <c r="L321" s="235">
        <v>444.05</v>
      </c>
      <c r="M321" s="235">
        <v>888.1</v>
      </c>
    </row>
    <row r="322" spans="1:13" ht="48" x14ac:dyDescent="0.25">
      <c r="A322" s="52" t="s">
        <v>2240</v>
      </c>
      <c r="B322" s="231" t="s">
        <v>1193</v>
      </c>
      <c r="C322" s="231" t="s">
        <v>3118</v>
      </c>
      <c r="D322" s="231" t="s">
        <v>103</v>
      </c>
      <c r="E322" s="231" t="s">
        <v>3119</v>
      </c>
      <c r="F322" s="231" t="s">
        <v>1209</v>
      </c>
      <c r="G322" s="231" t="s">
        <v>133</v>
      </c>
      <c r="H322" s="241" t="s">
        <v>1192</v>
      </c>
      <c r="I322" s="235">
        <v>247.59</v>
      </c>
      <c r="J322" s="235">
        <v>247.59</v>
      </c>
      <c r="L322" s="235">
        <v>300</v>
      </c>
      <c r="M322" s="235">
        <v>300</v>
      </c>
    </row>
    <row r="323" spans="1:13" ht="36" x14ac:dyDescent="0.25">
      <c r="A323" s="52" t="s">
        <v>2241</v>
      </c>
      <c r="B323" s="222" t="s">
        <v>1193</v>
      </c>
      <c r="C323" s="222">
        <v>12435</v>
      </c>
      <c r="D323" s="222" t="s">
        <v>103</v>
      </c>
      <c r="E323" s="231" t="s">
        <v>3120</v>
      </c>
      <c r="F323" s="222" t="s">
        <v>1209</v>
      </c>
      <c r="G323" s="224" t="s">
        <v>133</v>
      </c>
      <c r="H323" s="225" t="s">
        <v>1192</v>
      </c>
      <c r="I323" s="235">
        <v>259.86</v>
      </c>
      <c r="J323" s="235">
        <v>259.86</v>
      </c>
      <c r="L323" s="235">
        <v>314.87</v>
      </c>
      <c r="M323" s="235">
        <v>314.87</v>
      </c>
    </row>
    <row r="324" spans="1:13" x14ac:dyDescent="0.25">
      <c r="A324" s="52" t="s">
        <v>2242</v>
      </c>
      <c r="B324" s="222" t="s">
        <v>1193</v>
      </c>
      <c r="C324" s="222">
        <v>4208</v>
      </c>
      <c r="D324" s="222" t="s">
        <v>103</v>
      </c>
      <c r="E324" s="231" t="s">
        <v>1403</v>
      </c>
      <c r="F324" s="222" t="s">
        <v>1209</v>
      </c>
      <c r="G324" s="224" t="s">
        <v>133</v>
      </c>
      <c r="H324" s="225" t="s">
        <v>1192</v>
      </c>
      <c r="I324" s="235">
        <v>48.41</v>
      </c>
      <c r="J324" s="237">
        <v>48.41</v>
      </c>
      <c r="L324" s="235">
        <v>58.66</v>
      </c>
      <c r="M324" s="237">
        <v>58.66</v>
      </c>
    </row>
    <row r="325" spans="1:13" ht="36" x14ac:dyDescent="0.25">
      <c r="A325" s="52" t="s">
        <v>2243</v>
      </c>
      <c r="B325" s="222" t="s">
        <v>1193</v>
      </c>
      <c r="C325" s="222">
        <v>10899</v>
      </c>
      <c r="D325" s="222" t="s">
        <v>103</v>
      </c>
      <c r="E325" s="231" t="s">
        <v>3121</v>
      </c>
      <c r="F325" s="222" t="s">
        <v>1209</v>
      </c>
      <c r="G325" s="224" t="s">
        <v>133</v>
      </c>
      <c r="H325" s="225" t="s">
        <v>1192</v>
      </c>
      <c r="I325" s="235">
        <v>108.46</v>
      </c>
      <c r="J325" s="235">
        <v>108.46</v>
      </c>
      <c r="L325" s="235">
        <v>131.41999999999999</v>
      </c>
      <c r="M325" s="235">
        <v>131.41999999999999</v>
      </c>
    </row>
    <row r="326" spans="1:13" ht="24" x14ac:dyDescent="0.25">
      <c r="A326" s="52" t="s">
        <v>2244</v>
      </c>
      <c r="B326" s="222" t="s">
        <v>1193</v>
      </c>
      <c r="C326" s="222">
        <v>20964</v>
      </c>
      <c r="D326" s="222" t="s">
        <v>103</v>
      </c>
      <c r="E326" s="231" t="s">
        <v>3122</v>
      </c>
      <c r="F326" s="222" t="s">
        <v>1209</v>
      </c>
      <c r="G326" s="224" t="s">
        <v>133</v>
      </c>
      <c r="H326" s="225" t="s">
        <v>1192</v>
      </c>
      <c r="I326" s="235">
        <v>96.67</v>
      </c>
      <c r="J326" s="235">
        <v>96.67</v>
      </c>
      <c r="L326" s="235">
        <v>117.14</v>
      </c>
      <c r="M326" s="235">
        <v>117.14</v>
      </c>
    </row>
    <row r="327" spans="1:13" ht="48" x14ac:dyDescent="0.25">
      <c r="A327" s="52" t="s">
        <v>2245</v>
      </c>
      <c r="B327" s="222" t="s">
        <v>1193</v>
      </c>
      <c r="C327" s="222">
        <v>20973</v>
      </c>
      <c r="D327" s="222" t="s">
        <v>103</v>
      </c>
      <c r="E327" s="231" t="s">
        <v>3123</v>
      </c>
      <c r="F327" s="222" t="s">
        <v>1209</v>
      </c>
      <c r="G327" s="224" t="s">
        <v>133</v>
      </c>
      <c r="H327" s="225" t="s">
        <v>1192</v>
      </c>
      <c r="I327" s="235">
        <v>151.62</v>
      </c>
      <c r="J327" s="235">
        <v>151.62</v>
      </c>
      <c r="L327" s="235">
        <v>183.72</v>
      </c>
      <c r="M327" s="235">
        <v>183.72</v>
      </c>
    </row>
    <row r="328" spans="1:13" ht="24" x14ac:dyDescent="0.25">
      <c r="A328" s="52" t="s">
        <v>2246</v>
      </c>
      <c r="B328" s="222" t="s">
        <v>1193</v>
      </c>
      <c r="C328" s="222">
        <v>37554</v>
      </c>
      <c r="D328" s="222" t="s">
        <v>103</v>
      </c>
      <c r="E328" s="231" t="s">
        <v>3124</v>
      </c>
      <c r="F328" s="222" t="s">
        <v>1209</v>
      </c>
      <c r="G328" s="224" t="s">
        <v>133</v>
      </c>
      <c r="H328" s="225" t="s">
        <v>1192</v>
      </c>
      <c r="I328" s="235">
        <v>290.76</v>
      </c>
      <c r="J328" s="235">
        <v>290.76</v>
      </c>
      <c r="L328" s="235">
        <v>352.31</v>
      </c>
      <c r="M328" s="235">
        <v>352.31</v>
      </c>
    </row>
    <row r="329" spans="1:13" ht="36" x14ac:dyDescent="0.25">
      <c r="A329" s="52" t="s">
        <v>2247</v>
      </c>
      <c r="B329" s="222" t="s">
        <v>1193</v>
      </c>
      <c r="C329" s="222">
        <v>20971</v>
      </c>
      <c r="D329" s="222" t="s">
        <v>103</v>
      </c>
      <c r="E329" s="231" t="s">
        <v>3125</v>
      </c>
      <c r="F329" s="222" t="s">
        <v>1209</v>
      </c>
      <c r="G329" s="224" t="s">
        <v>133</v>
      </c>
      <c r="H329" s="225" t="s">
        <v>1192</v>
      </c>
      <c r="I329" s="235">
        <v>23.57</v>
      </c>
      <c r="J329" s="237">
        <v>23.57</v>
      </c>
      <c r="L329" s="235">
        <v>28.57</v>
      </c>
      <c r="M329" s="237">
        <v>28.57</v>
      </c>
    </row>
    <row r="330" spans="1:13" ht="60" x14ac:dyDescent="0.25">
      <c r="A330" s="52" t="s">
        <v>2248</v>
      </c>
      <c r="B330" s="231" t="s">
        <v>1193</v>
      </c>
      <c r="C330" s="231" t="s">
        <v>3126</v>
      </c>
      <c r="D330" s="231" t="s">
        <v>103</v>
      </c>
      <c r="E330" s="231" t="s">
        <v>3127</v>
      </c>
      <c r="F330" s="231" t="s">
        <v>1209</v>
      </c>
      <c r="G330" s="231" t="s">
        <v>133</v>
      </c>
      <c r="H330" s="241" t="s">
        <v>1192</v>
      </c>
      <c r="I330" s="235">
        <v>309.99</v>
      </c>
      <c r="J330" s="235">
        <v>309.99</v>
      </c>
      <c r="L330" s="235">
        <v>375.61</v>
      </c>
      <c r="M330" s="235">
        <v>375.61</v>
      </c>
    </row>
    <row r="331" spans="1:13" x14ac:dyDescent="0.25">
      <c r="A331" s="52" t="s">
        <v>2249</v>
      </c>
      <c r="B331" s="216" t="s">
        <v>948</v>
      </c>
      <c r="C331" s="216" t="s">
        <v>36</v>
      </c>
      <c r="D331" s="216" t="s">
        <v>37</v>
      </c>
      <c r="E331" s="263" t="s">
        <v>38</v>
      </c>
      <c r="F331" s="216" t="s">
        <v>1188</v>
      </c>
      <c r="G331" s="217" t="s">
        <v>39</v>
      </c>
      <c r="H331" s="216" t="s">
        <v>1189</v>
      </c>
      <c r="I331" s="216" t="s">
        <v>40</v>
      </c>
      <c r="J331" s="218" t="s">
        <v>41</v>
      </c>
      <c r="L331" s="243"/>
      <c r="M331" s="243"/>
    </row>
    <row r="332" spans="1:13" ht="36" x14ac:dyDescent="0.25">
      <c r="A332" s="52" t="s">
        <v>2250</v>
      </c>
      <c r="B332" s="219" t="s">
        <v>1190</v>
      </c>
      <c r="C332" s="230" t="s">
        <v>3128</v>
      </c>
      <c r="D332" s="219" t="s">
        <v>70</v>
      </c>
      <c r="E332" s="220" t="s">
        <v>3129</v>
      </c>
      <c r="F332" s="220" t="s">
        <v>3100</v>
      </c>
      <c r="G332" s="221" t="s">
        <v>133</v>
      </c>
      <c r="H332" s="226" t="s">
        <v>1192</v>
      </c>
      <c r="I332" s="236">
        <v>26.33</v>
      </c>
      <c r="J332" s="238">
        <v>26.33</v>
      </c>
      <c r="L332" s="236">
        <v>31.91</v>
      </c>
      <c r="M332" s="238">
        <v>31.91</v>
      </c>
    </row>
    <row r="333" spans="1:13" x14ac:dyDescent="0.25">
      <c r="A333" s="52" t="s">
        <v>2251</v>
      </c>
      <c r="B333" s="222" t="s">
        <v>1193</v>
      </c>
      <c r="C333" s="222">
        <v>11</v>
      </c>
      <c r="D333" s="223" t="s">
        <v>1490</v>
      </c>
      <c r="E333" s="231" t="s">
        <v>1372</v>
      </c>
      <c r="F333" s="222" t="s">
        <v>1195</v>
      </c>
      <c r="G333" s="224" t="s">
        <v>1196</v>
      </c>
      <c r="H333" s="225" t="s">
        <v>1268</v>
      </c>
      <c r="I333" s="235">
        <v>18.399999999999999</v>
      </c>
      <c r="J333" s="237">
        <v>2.75</v>
      </c>
      <c r="L333" s="235">
        <v>22.3</v>
      </c>
      <c r="M333" s="237">
        <v>3.34</v>
      </c>
    </row>
    <row r="334" spans="1:13" ht="36" x14ac:dyDescent="0.25">
      <c r="A334" s="52" t="s">
        <v>2252</v>
      </c>
      <c r="B334" s="222" t="s">
        <v>1193</v>
      </c>
      <c r="C334" s="222">
        <v>20971</v>
      </c>
      <c r="D334" s="222" t="s">
        <v>103</v>
      </c>
      <c r="E334" s="231" t="s">
        <v>3125</v>
      </c>
      <c r="F334" s="222" t="s">
        <v>1209</v>
      </c>
      <c r="G334" s="224" t="s">
        <v>133</v>
      </c>
      <c r="H334" s="225" t="s">
        <v>1192</v>
      </c>
      <c r="I334" s="235">
        <v>23.57</v>
      </c>
      <c r="J334" s="237">
        <v>23.57</v>
      </c>
      <c r="L334" s="235">
        <v>28.57</v>
      </c>
      <c r="M334" s="237">
        <v>28.57</v>
      </c>
    </row>
    <row r="335" spans="1:13" x14ac:dyDescent="0.25">
      <c r="A335" s="52" t="s">
        <v>2253</v>
      </c>
      <c r="B335" s="216" t="s">
        <v>950</v>
      </c>
      <c r="C335" s="216" t="s">
        <v>36</v>
      </c>
      <c r="D335" s="216" t="s">
        <v>37</v>
      </c>
      <c r="E335" s="263" t="s">
        <v>38</v>
      </c>
      <c r="F335" s="216" t="s">
        <v>1188</v>
      </c>
      <c r="G335" s="217" t="s">
        <v>39</v>
      </c>
      <c r="H335" s="216" t="s">
        <v>1189</v>
      </c>
      <c r="I335" s="216" t="s">
        <v>40</v>
      </c>
      <c r="J335" s="218" t="s">
        <v>41</v>
      </c>
      <c r="L335" s="243"/>
      <c r="M335" s="243"/>
    </row>
    <row r="336" spans="1:13" ht="24" x14ac:dyDescent="0.25">
      <c r="A336" s="52" t="s">
        <v>2254</v>
      </c>
      <c r="B336" s="219" t="s">
        <v>1190</v>
      </c>
      <c r="C336" s="230" t="s">
        <v>3130</v>
      </c>
      <c r="D336" s="219" t="s">
        <v>70</v>
      </c>
      <c r="E336" s="220" t="s">
        <v>1861</v>
      </c>
      <c r="F336" s="220" t="s">
        <v>3100</v>
      </c>
      <c r="G336" s="221" t="s">
        <v>133</v>
      </c>
      <c r="H336" s="226" t="s">
        <v>1192</v>
      </c>
      <c r="I336" s="236">
        <v>181.76</v>
      </c>
      <c r="J336" s="236">
        <v>181.76</v>
      </c>
      <c r="L336" s="236">
        <v>220.24</v>
      </c>
      <c r="M336" s="236">
        <v>220.24</v>
      </c>
    </row>
    <row r="337" spans="1:13" x14ac:dyDescent="0.25">
      <c r="A337" s="52" t="s">
        <v>2255</v>
      </c>
      <c r="B337" s="222" t="s">
        <v>1193</v>
      </c>
      <c r="C337" s="222">
        <v>8</v>
      </c>
      <c r="D337" s="223" t="s">
        <v>1490</v>
      </c>
      <c r="E337" s="231" t="s">
        <v>1198</v>
      </c>
      <c r="F337" s="222" t="s">
        <v>1195</v>
      </c>
      <c r="G337" s="224" t="s">
        <v>1196</v>
      </c>
      <c r="H337" s="225" t="s">
        <v>1404</v>
      </c>
      <c r="I337" s="235">
        <v>12.42</v>
      </c>
      <c r="J337" s="237">
        <v>1.98</v>
      </c>
      <c r="L337" s="235">
        <v>15.06</v>
      </c>
      <c r="M337" s="237">
        <v>2.4</v>
      </c>
    </row>
    <row r="338" spans="1:13" x14ac:dyDescent="0.25">
      <c r="A338" s="52" t="s">
        <v>2256</v>
      </c>
      <c r="B338" s="222" t="s">
        <v>1193</v>
      </c>
      <c r="C338" s="222">
        <v>11</v>
      </c>
      <c r="D338" s="223" t="s">
        <v>1490</v>
      </c>
      <c r="E338" s="231" t="s">
        <v>1372</v>
      </c>
      <c r="F338" s="222" t="s">
        <v>1195</v>
      </c>
      <c r="G338" s="224" t="s">
        <v>1196</v>
      </c>
      <c r="H338" s="225" t="s">
        <v>1404</v>
      </c>
      <c r="I338" s="235">
        <v>18.399999999999999</v>
      </c>
      <c r="J338" s="237">
        <v>2.93</v>
      </c>
      <c r="L338" s="235">
        <v>22.3</v>
      </c>
      <c r="M338" s="237">
        <v>3.56</v>
      </c>
    </row>
    <row r="339" spans="1:13" ht="36" x14ac:dyDescent="0.25">
      <c r="A339" s="52" t="s">
        <v>2257</v>
      </c>
      <c r="B339" s="222" t="s">
        <v>1193</v>
      </c>
      <c r="C339" s="222">
        <v>20972</v>
      </c>
      <c r="D339" s="222" t="s">
        <v>103</v>
      </c>
      <c r="E339" s="231" t="s">
        <v>3131</v>
      </c>
      <c r="F339" s="222" t="s">
        <v>1209</v>
      </c>
      <c r="G339" s="224" t="s">
        <v>133</v>
      </c>
      <c r="H339" s="225" t="s">
        <v>1192</v>
      </c>
      <c r="I339" s="235">
        <v>176.84</v>
      </c>
      <c r="J339" s="235">
        <v>176.84</v>
      </c>
      <c r="L339" s="235">
        <v>214.28</v>
      </c>
      <c r="M339" s="235">
        <v>214.28</v>
      </c>
    </row>
    <row r="340" spans="1:13" x14ac:dyDescent="0.25">
      <c r="A340" s="52" t="s">
        <v>2258</v>
      </c>
      <c r="B340" s="216" t="s">
        <v>953</v>
      </c>
      <c r="C340" s="216" t="s">
        <v>36</v>
      </c>
      <c r="D340" s="216" t="s">
        <v>37</v>
      </c>
      <c r="E340" s="263" t="s">
        <v>38</v>
      </c>
      <c r="F340" s="216" t="s">
        <v>1188</v>
      </c>
      <c r="G340" s="217" t="s">
        <v>39</v>
      </c>
      <c r="H340" s="216" t="s">
        <v>1189</v>
      </c>
      <c r="I340" s="216" t="s">
        <v>40</v>
      </c>
      <c r="J340" s="218" t="s">
        <v>41</v>
      </c>
      <c r="L340" s="243"/>
      <c r="M340" s="243"/>
    </row>
    <row r="341" spans="1:13" ht="24" x14ac:dyDescent="0.25">
      <c r="A341" s="52" t="s">
        <v>2259</v>
      </c>
      <c r="B341" s="219" t="s">
        <v>1190</v>
      </c>
      <c r="C341" s="230" t="s">
        <v>3132</v>
      </c>
      <c r="D341" s="219" t="s">
        <v>70</v>
      </c>
      <c r="E341" s="220" t="s">
        <v>1405</v>
      </c>
      <c r="F341" s="220" t="s">
        <v>3100</v>
      </c>
      <c r="G341" s="221" t="s">
        <v>133</v>
      </c>
      <c r="H341" s="226" t="s">
        <v>1192</v>
      </c>
      <c r="I341" s="236">
        <v>246.26</v>
      </c>
      <c r="J341" s="236">
        <v>246.26</v>
      </c>
      <c r="L341" s="236">
        <v>298.39999999999998</v>
      </c>
      <c r="M341" s="236">
        <v>298.39999999999998</v>
      </c>
    </row>
    <row r="342" spans="1:13" x14ac:dyDescent="0.25">
      <c r="A342" s="52" t="s">
        <v>2260</v>
      </c>
      <c r="B342" s="222" t="s">
        <v>1193</v>
      </c>
      <c r="C342" s="222">
        <v>8</v>
      </c>
      <c r="D342" s="223" t="s">
        <v>1490</v>
      </c>
      <c r="E342" s="231" t="s">
        <v>1198</v>
      </c>
      <c r="F342" s="222" t="s">
        <v>1195</v>
      </c>
      <c r="G342" s="224" t="s">
        <v>1196</v>
      </c>
      <c r="H342" s="225" t="s">
        <v>1333</v>
      </c>
      <c r="I342" s="235">
        <v>12.42</v>
      </c>
      <c r="J342" s="237">
        <v>4.96</v>
      </c>
      <c r="L342" s="235">
        <v>15.06</v>
      </c>
      <c r="M342" s="237">
        <v>6.02</v>
      </c>
    </row>
    <row r="343" spans="1:13" x14ac:dyDescent="0.25">
      <c r="A343" s="52" t="s">
        <v>2261</v>
      </c>
      <c r="B343" s="222" t="s">
        <v>1193</v>
      </c>
      <c r="C343" s="222">
        <v>11</v>
      </c>
      <c r="D343" s="223" t="s">
        <v>1490</v>
      </c>
      <c r="E343" s="231" t="s">
        <v>1372</v>
      </c>
      <c r="F343" s="222" t="s">
        <v>1195</v>
      </c>
      <c r="G343" s="224" t="s">
        <v>1196</v>
      </c>
      <c r="H343" s="225" t="s">
        <v>1333</v>
      </c>
      <c r="I343" s="235">
        <v>18.399999999999999</v>
      </c>
      <c r="J343" s="237">
        <v>7.36</v>
      </c>
      <c r="L343" s="235">
        <v>22.3</v>
      </c>
      <c r="M343" s="237">
        <v>8.92</v>
      </c>
    </row>
    <row r="344" spans="1:13" x14ac:dyDescent="0.25">
      <c r="A344" s="52" t="s">
        <v>2262</v>
      </c>
      <c r="B344" s="222" t="s">
        <v>1193</v>
      </c>
      <c r="C344" s="222" t="s">
        <v>1396</v>
      </c>
      <c r="D344" s="223" t="s">
        <v>1490</v>
      </c>
      <c r="E344" s="231" t="s">
        <v>1397</v>
      </c>
      <c r="F344" s="222" t="s">
        <v>1209</v>
      </c>
      <c r="G344" s="224" t="s">
        <v>61</v>
      </c>
      <c r="H344" s="225" t="s">
        <v>1406</v>
      </c>
      <c r="I344" s="237">
        <v>0.37</v>
      </c>
      <c r="J344" s="237">
        <v>0.89</v>
      </c>
      <c r="L344" s="237">
        <v>0.45</v>
      </c>
      <c r="M344" s="237">
        <v>1.08</v>
      </c>
    </row>
    <row r="345" spans="1:13" x14ac:dyDescent="0.25">
      <c r="A345" s="52" t="s">
        <v>2263</v>
      </c>
      <c r="B345" s="222" t="s">
        <v>1193</v>
      </c>
      <c r="C345" s="222">
        <v>12427</v>
      </c>
      <c r="D345" s="222" t="s">
        <v>103</v>
      </c>
      <c r="E345" s="231" t="s">
        <v>1407</v>
      </c>
      <c r="F345" s="222" t="s">
        <v>1209</v>
      </c>
      <c r="G345" s="224" t="s">
        <v>133</v>
      </c>
      <c r="H345" s="225" t="s">
        <v>1192</v>
      </c>
      <c r="I345" s="235">
        <v>233.04</v>
      </c>
      <c r="J345" s="235">
        <v>233.04</v>
      </c>
      <c r="L345" s="235">
        <v>282.38</v>
      </c>
      <c r="M345" s="235">
        <v>282.38</v>
      </c>
    </row>
    <row r="346" spans="1:13" x14ac:dyDescent="0.25">
      <c r="A346" s="52" t="s">
        <v>2264</v>
      </c>
      <c r="B346" s="216" t="s">
        <v>954</v>
      </c>
      <c r="C346" s="216" t="s">
        <v>36</v>
      </c>
      <c r="D346" s="216" t="s">
        <v>37</v>
      </c>
      <c r="E346" s="263" t="s">
        <v>38</v>
      </c>
      <c r="F346" s="216" t="s">
        <v>1188</v>
      </c>
      <c r="G346" s="217" t="s">
        <v>39</v>
      </c>
      <c r="H346" s="216" t="s">
        <v>1189</v>
      </c>
      <c r="I346" s="216" t="s">
        <v>40</v>
      </c>
      <c r="J346" s="218" t="s">
        <v>41</v>
      </c>
      <c r="L346" s="243"/>
      <c r="M346" s="243"/>
    </row>
    <row r="347" spans="1:13" x14ac:dyDescent="0.25">
      <c r="A347" s="52" t="s">
        <v>2265</v>
      </c>
      <c r="B347" s="219" t="s">
        <v>1190</v>
      </c>
      <c r="C347" s="219" t="s">
        <v>955</v>
      </c>
      <c r="D347" s="219" t="s">
        <v>70</v>
      </c>
      <c r="E347" s="220" t="s">
        <v>956</v>
      </c>
      <c r="F347" s="219" t="s">
        <v>1191</v>
      </c>
      <c r="G347" s="221" t="s">
        <v>3</v>
      </c>
      <c r="H347" s="226" t="s">
        <v>1192</v>
      </c>
      <c r="I347" s="236">
        <v>101.82</v>
      </c>
      <c r="J347" s="236">
        <v>101.82</v>
      </c>
      <c r="L347" s="236">
        <v>123.38</v>
      </c>
      <c r="M347" s="236">
        <v>123.38</v>
      </c>
    </row>
    <row r="348" spans="1:13" x14ac:dyDescent="0.25">
      <c r="A348" s="52" t="s">
        <v>2266</v>
      </c>
      <c r="B348" s="222" t="s">
        <v>1193</v>
      </c>
      <c r="C348" s="222">
        <v>11</v>
      </c>
      <c r="D348" s="223" t="s">
        <v>1490</v>
      </c>
      <c r="E348" s="231" t="s">
        <v>1372</v>
      </c>
      <c r="F348" s="222" t="s">
        <v>1195</v>
      </c>
      <c r="G348" s="224" t="s">
        <v>1196</v>
      </c>
      <c r="H348" s="225" t="s">
        <v>1376</v>
      </c>
      <c r="I348" s="235">
        <v>18.399999999999999</v>
      </c>
      <c r="J348" s="237">
        <v>5.14</v>
      </c>
      <c r="L348" s="235">
        <v>22.3</v>
      </c>
      <c r="M348" s="237">
        <v>6.24</v>
      </c>
    </row>
    <row r="349" spans="1:13" ht="24" x14ac:dyDescent="0.25">
      <c r="A349" s="52" t="s">
        <v>2267</v>
      </c>
      <c r="B349" s="222" t="s">
        <v>1193</v>
      </c>
      <c r="C349" s="222">
        <v>20964</v>
      </c>
      <c r="D349" s="222" t="s">
        <v>103</v>
      </c>
      <c r="E349" s="231" t="s">
        <v>3122</v>
      </c>
      <c r="F349" s="222" t="s">
        <v>1209</v>
      </c>
      <c r="G349" s="224" t="s">
        <v>133</v>
      </c>
      <c r="H349" s="225" t="s">
        <v>1192</v>
      </c>
      <c r="I349" s="235">
        <v>96.67</v>
      </c>
      <c r="J349" s="235">
        <v>96.67</v>
      </c>
      <c r="L349" s="235">
        <v>117.14</v>
      </c>
      <c r="M349" s="235">
        <v>117.14</v>
      </c>
    </row>
    <row r="350" spans="1:13" x14ac:dyDescent="0.25">
      <c r="A350" s="52" t="s">
        <v>2268</v>
      </c>
      <c r="B350" s="216" t="s">
        <v>959</v>
      </c>
      <c r="C350" s="216" t="s">
        <v>36</v>
      </c>
      <c r="D350" s="216" t="s">
        <v>37</v>
      </c>
      <c r="E350" s="263" t="s">
        <v>38</v>
      </c>
      <c r="F350" s="216" t="s">
        <v>1188</v>
      </c>
      <c r="G350" s="217" t="s">
        <v>39</v>
      </c>
      <c r="H350" s="216" t="s">
        <v>1189</v>
      </c>
      <c r="I350" s="216" t="s">
        <v>40</v>
      </c>
      <c r="J350" s="218" t="s">
        <v>41</v>
      </c>
      <c r="L350" s="243"/>
      <c r="M350" s="243"/>
    </row>
    <row r="351" spans="1:13" ht="24" x14ac:dyDescent="0.25">
      <c r="A351" s="52" t="s">
        <v>2269</v>
      </c>
      <c r="B351" s="219" t="s">
        <v>1190</v>
      </c>
      <c r="C351" s="219" t="s">
        <v>1408</v>
      </c>
      <c r="D351" s="219" t="s">
        <v>70</v>
      </c>
      <c r="E351" s="220" t="s">
        <v>1409</v>
      </c>
      <c r="F351" s="219" t="s">
        <v>1258</v>
      </c>
      <c r="G351" s="221" t="s">
        <v>133</v>
      </c>
      <c r="H351" s="226" t="s">
        <v>1192</v>
      </c>
      <c r="I351" s="236">
        <v>97.26</v>
      </c>
      <c r="J351" s="236">
        <v>97.26</v>
      </c>
      <c r="L351" s="236">
        <v>117.86</v>
      </c>
      <c r="M351" s="236">
        <v>117.86</v>
      </c>
    </row>
    <row r="352" spans="1:13" x14ac:dyDescent="0.25">
      <c r="A352" s="52" t="s">
        <v>2270</v>
      </c>
      <c r="B352" s="222" t="s">
        <v>1193</v>
      </c>
      <c r="C352" s="222">
        <v>12</v>
      </c>
      <c r="D352" s="223" t="s">
        <v>1490</v>
      </c>
      <c r="E352" s="231" t="s">
        <v>1255</v>
      </c>
      <c r="F352" s="222" t="s">
        <v>1195</v>
      </c>
      <c r="G352" s="224" t="s">
        <v>1196</v>
      </c>
      <c r="H352" s="225" t="s">
        <v>1192</v>
      </c>
      <c r="I352" s="235">
        <v>18.399999999999999</v>
      </c>
      <c r="J352" s="237">
        <v>18.399999999999999</v>
      </c>
      <c r="L352" s="235">
        <v>22.3</v>
      </c>
      <c r="M352" s="237">
        <v>22.3</v>
      </c>
    </row>
    <row r="353" spans="1:13" x14ac:dyDescent="0.25">
      <c r="A353" s="52" t="s">
        <v>2271</v>
      </c>
      <c r="B353" s="222" t="s">
        <v>1193</v>
      </c>
      <c r="C353" s="222">
        <v>8</v>
      </c>
      <c r="D353" s="223" t="s">
        <v>1490</v>
      </c>
      <c r="E353" s="231" t="s">
        <v>1198</v>
      </c>
      <c r="F353" s="222" t="s">
        <v>1195</v>
      </c>
      <c r="G353" s="224" t="s">
        <v>1196</v>
      </c>
      <c r="H353" s="225" t="s">
        <v>1192</v>
      </c>
      <c r="I353" s="235">
        <v>12.42</v>
      </c>
      <c r="J353" s="237">
        <v>12.42</v>
      </c>
      <c r="L353" s="235">
        <v>15.06</v>
      </c>
      <c r="M353" s="237">
        <v>15.06</v>
      </c>
    </row>
    <row r="354" spans="1:13" x14ac:dyDescent="0.25">
      <c r="A354" s="52" t="s">
        <v>2272</v>
      </c>
      <c r="B354" s="222" t="s">
        <v>1193</v>
      </c>
      <c r="C354" s="222">
        <v>41120</v>
      </c>
      <c r="D354" s="222" t="s">
        <v>1256</v>
      </c>
      <c r="E354" s="231" t="s">
        <v>1410</v>
      </c>
      <c r="F354" s="222" t="s">
        <v>1209</v>
      </c>
      <c r="G354" s="224" t="s">
        <v>133</v>
      </c>
      <c r="H354" s="225" t="s">
        <v>1192</v>
      </c>
      <c r="I354" s="235">
        <v>66.430000000000007</v>
      </c>
      <c r="J354" s="237">
        <v>66.430000000000007</v>
      </c>
      <c r="L354" s="235">
        <v>80.5</v>
      </c>
      <c r="M354" s="237">
        <v>80.5</v>
      </c>
    </row>
    <row r="355" spans="1:13" x14ac:dyDescent="0.25">
      <c r="A355" s="52" t="s">
        <v>2273</v>
      </c>
      <c r="B355" s="216" t="s">
        <v>964</v>
      </c>
      <c r="C355" s="216" t="s">
        <v>36</v>
      </c>
      <c r="D355" s="216" t="s">
        <v>37</v>
      </c>
      <c r="E355" s="263" t="s">
        <v>38</v>
      </c>
      <c r="F355" s="216" t="s">
        <v>1188</v>
      </c>
      <c r="G355" s="217" t="s">
        <v>39</v>
      </c>
      <c r="H355" s="216" t="s">
        <v>1189</v>
      </c>
      <c r="I355" s="216" t="s">
        <v>40</v>
      </c>
      <c r="J355" s="218" t="s">
        <v>41</v>
      </c>
      <c r="L355" s="243"/>
      <c r="M355" s="243"/>
    </row>
    <row r="356" spans="1:13" ht="24" x14ac:dyDescent="0.25">
      <c r="A356" s="52" t="s">
        <v>2274</v>
      </c>
      <c r="B356" s="219" t="s">
        <v>1190</v>
      </c>
      <c r="C356" s="219" t="s">
        <v>1411</v>
      </c>
      <c r="D356" s="219" t="s">
        <v>70</v>
      </c>
      <c r="E356" s="220" t="s">
        <v>1869</v>
      </c>
      <c r="F356" s="220" t="s">
        <v>3133</v>
      </c>
      <c r="G356" s="221" t="s">
        <v>133</v>
      </c>
      <c r="H356" s="226" t="s">
        <v>1192</v>
      </c>
      <c r="I356" s="236">
        <v>1292.48</v>
      </c>
      <c r="J356" s="236">
        <v>1292.48</v>
      </c>
      <c r="L356" s="236">
        <v>1566.08</v>
      </c>
      <c r="M356" s="236">
        <v>1566.08</v>
      </c>
    </row>
    <row r="357" spans="1:13" x14ac:dyDescent="0.25">
      <c r="A357" s="52" t="s">
        <v>2275</v>
      </c>
      <c r="B357" s="222" t="s">
        <v>1193</v>
      </c>
      <c r="C357" s="222">
        <v>12</v>
      </c>
      <c r="D357" s="223" t="s">
        <v>1490</v>
      </c>
      <c r="E357" s="231" t="s">
        <v>1255</v>
      </c>
      <c r="F357" s="222" t="s">
        <v>1195</v>
      </c>
      <c r="G357" s="224" t="s">
        <v>1196</v>
      </c>
      <c r="H357" s="225" t="s">
        <v>1351</v>
      </c>
      <c r="I357" s="235">
        <v>18.399999999999999</v>
      </c>
      <c r="J357" s="235">
        <v>147.22999999999999</v>
      </c>
      <c r="L357" s="235">
        <v>22.3</v>
      </c>
      <c r="M357" s="235">
        <v>178.4</v>
      </c>
    </row>
    <row r="358" spans="1:13" x14ac:dyDescent="0.25">
      <c r="A358" s="52" t="s">
        <v>2276</v>
      </c>
      <c r="B358" s="222" t="s">
        <v>1193</v>
      </c>
      <c r="C358" s="222">
        <v>8</v>
      </c>
      <c r="D358" s="223" t="s">
        <v>1490</v>
      </c>
      <c r="E358" s="231" t="s">
        <v>1198</v>
      </c>
      <c r="F358" s="222" t="s">
        <v>1195</v>
      </c>
      <c r="G358" s="224" t="s">
        <v>1196</v>
      </c>
      <c r="H358" s="225" t="s">
        <v>1351</v>
      </c>
      <c r="I358" s="235">
        <v>12.42</v>
      </c>
      <c r="J358" s="235">
        <v>99.43</v>
      </c>
      <c r="L358" s="235">
        <v>15.06</v>
      </c>
      <c r="M358" s="235">
        <v>120.48</v>
      </c>
    </row>
    <row r="359" spans="1:13" ht="36" x14ac:dyDescent="0.25">
      <c r="A359" s="52" t="s">
        <v>2277</v>
      </c>
      <c r="B359" s="222" t="s">
        <v>1193</v>
      </c>
      <c r="C359" s="222">
        <v>8534</v>
      </c>
      <c r="D359" s="222" t="s">
        <v>1266</v>
      </c>
      <c r="E359" s="231" t="s">
        <v>3134</v>
      </c>
      <c r="F359" s="222" t="s">
        <v>1209</v>
      </c>
      <c r="G359" s="224" t="s">
        <v>73</v>
      </c>
      <c r="H359" s="225" t="s">
        <v>1192</v>
      </c>
      <c r="I359" s="235">
        <v>1045.82</v>
      </c>
      <c r="J359" s="235">
        <v>1045.82</v>
      </c>
      <c r="L359" s="235">
        <v>1267.2</v>
      </c>
      <c r="M359" s="235">
        <v>1267.2</v>
      </c>
    </row>
    <row r="360" spans="1:13" x14ac:dyDescent="0.25">
      <c r="A360" s="52" t="s">
        <v>2278</v>
      </c>
      <c r="B360" s="216" t="s">
        <v>977</v>
      </c>
      <c r="C360" s="216" t="s">
        <v>36</v>
      </c>
      <c r="D360" s="216" t="s">
        <v>37</v>
      </c>
      <c r="E360" s="263" t="s">
        <v>38</v>
      </c>
      <c r="F360" s="216" t="s">
        <v>1188</v>
      </c>
      <c r="G360" s="217" t="s">
        <v>39</v>
      </c>
      <c r="H360" s="216" t="s">
        <v>1189</v>
      </c>
      <c r="I360" s="216" t="s">
        <v>40</v>
      </c>
      <c r="J360" s="218" t="s">
        <v>41</v>
      </c>
      <c r="L360" s="243"/>
      <c r="M360" s="243"/>
    </row>
    <row r="361" spans="1:13" ht="24" x14ac:dyDescent="0.25">
      <c r="A361" s="52" t="s">
        <v>2279</v>
      </c>
      <c r="B361" s="219" t="s">
        <v>1190</v>
      </c>
      <c r="C361" s="219" t="s">
        <v>1412</v>
      </c>
      <c r="D361" s="219" t="s">
        <v>70</v>
      </c>
      <c r="E361" s="220" t="s">
        <v>1870</v>
      </c>
      <c r="F361" s="220" t="s">
        <v>3100</v>
      </c>
      <c r="G361" s="221" t="s">
        <v>133</v>
      </c>
      <c r="H361" s="226" t="s">
        <v>1192</v>
      </c>
      <c r="I361" s="236">
        <v>259.17</v>
      </c>
      <c r="J361" s="236">
        <v>259.17</v>
      </c>
      <c r="L361" s="236">
        <v>314.04000000000002</v>
      </c>
      <c r="M361" s="236">
        <v>314.04000000000002</v>
      </c>
    </row>
    <row r="362" spans="1:13" x14ac:dyDescent="0.25">
      <c r="A362" s="52" t="s">
        <v>2280</v>
      </c>
      <c r="B362" s="222" t="s">
        <v>1193</v>
      </c>
      <c r="C362" s="222">
        <v>11</v>
      </c>
      <c r="D362" s="223" t="s">
        <v>1490</v>
      </c>
      <c r="E362" s="231" t="s">
        <v>1372</v>
      </c>
      <c r="F362" s="222" t="s">
        <v>1195</v>
      </c>
      <c r="G362" s="224" t="s">
        <v>1196</v>
      </c>
      <c r="H362" s="225" t="s">
        <v>1413</v>
      </c>
      <c r="I362" s="235">
        <v>18.399999999999999</v>
      </c>
      <c r="J362" s="237">
        <v>14.25</v>
      </c>
      <c r="L362" s="235">
        <v>22.3</v>
      </c>
      <c r="M362" s="237">
        <v>17.27</v>
      </c>
    </row>
    <row r="363" spans="1:13" x14ac:dyDescent="0.25">
      <c r="A363" s="52" t="s">
        <v>2281</v>
      </c>
      <c r="B363" s="222" t="s">
        <v>1193</v>
      </c>
      <c r="C363" s="222">
        <v>8</v>
      </c>
      <c r="D363" s="223" t="s">
        <v>1490</v>
      </c>
      <c r="E363" s="231" t="s">
        <v>1198</v>
      </c>
      <c r="F363" s="222" t="s">
        <v>1195</v>
      </c>
      <c r="G363" s="224" t="s">
        <v>1196</v>
      </c>
      <c r="H363" s="225" t="s">
        <v>1413</v>
      </c>
      <c r="I363" s="235">
        <v>12.42</v>
      </c>
      <c r="J363" s="237">
        <v>9.6199999999999992</v>
      </c>
      <c r="L363" s="235">
        <v>15.06</v>
      </c>
      <c r="M363" s="237">
        <v>11.66</v>
      </c>
    </row>
    <row r="364" spans="1:13" x14ac:dyDescent="0.25">
      <c r="A364" s="52" t="s">
        <v>2282</v>
      </c>
      <c r="B364" s="222" t="s">
        <v>1193</v>
      </c>
      <c r="C364" s="222" t="s">
        <v>1396</v>
      </c>
      <c r="D364" s="223" t="s">
        <v>1490</v>
      </c>
      <c r="E364" s="231" t="s">
        <v>1397</v>
      </c>
      <c r="F364" s="222" t="s">
        <v>1209</v>
      </c>
      <c r="G364" s="224" t="s">
        <v>61</v>
      </c>
      <c r="H364" s="225" t="s">
        <v>1414</v>
      </c>
      <c r="I364" s="237">
        <v>0.37</v>
      </c>
      <c r="J364" s="237">
        <v>0.17</v>
      </c>
      <c r="L364" s="237">
        <v>0.45</v>
      </c>
      <c r="M364" s="237">
        <v>0.21</v>
      </c>
    </row>
    <row r="365" spans="1:13" x14ac:dyDescent="0.25">
      <c r="A365" s="52" t="s">
        <v>2283</v>
      </c>
      <c r="B365" s="222" t="s">
        <v>1193</v>
      </c>
      <c r="C365" s="222">
        <v>11983</v>
      </c>
      <c r="D365" s="222" t="s">
        <v>1266</v>
      </c>
      <c r="E365" s="231" t="s">
        <v>1415</v>
      </c>
      <c r="F365" s="222" t="s">
        <v>1209</v>
      </c>
      <c r="G365" s="224" t="s">
        <v>73</v>
      </c>
      <c r="H365" s="225" t="s">
        <v>1192</v>
      </c>
      <c r="I365" s="235">
        <v>235.12</v>
      </c>
      <c r="J365" s="235">
        <v>235.12</v>
      </c>
      <c r="L365" s="235">
        <v>284.89999999999998</v>
      </c>
      <c r="M365" s="235">
        <v>284.89999999999998</v>
      </c>
    </row>
    <row r="366" spans="1:13" x14ac:dyDescent="0.25">
      <c r="A366" s="52" t="s">
        <v>2284</v>
      </c>
      <c r="B366" s="216" t="s">
        <v>983</v>
      </c>
      <c r="C366" s="216" t="s">
        <v>36</v>
      </c>
      <c r="D366" s="216" t="s">
        <v>37</v>
      </c>
      <c r="E366" s="263" t="s">
        <v>38</v>
      </c>
      <c r="F366" s="216" t="s">
        <v>1188</v>
      </c>
      <c r="G366" s="217" t="s">
        <v>39</v>
      </c>
      <c r="H366" s="216" t="s">
        <v>1189</v>
      </c>
      <c r="I366" s="216" t="s">
        <v>40</v>
      </c>
      <c r="J366" s="218" t="s">
        <v>41</v>
      </c>
      <c r="L366" s="243"/>
      <c r="M366" s="243"/>
    </row>
    <row r="367" spans="1:13" x14ac:dyDescent="0.25">
      <c r="A367" s="52" t="s">
        <v>2285</v>
      </c>
      <c r="B367" s="219" t="s">
        <v>1190</v>
      </c>
      <c r="C367" s="219" t="s">
        <v>1416</v>
      </c>
      <c r="D367" s="219" t="s">
        <v>70</v>
      </c>
      <c r="E367" s="220" t="s">
        <v>985</v>
      </c>
      <c r="F367" s="219" t="s">
        <v>1263</v>
      </c>
      <c r="G367" s="221" t="s">
        <v>133</v>
      </c>
      <c r="H367" s="226" t="s">
        <v>1192</v>
      </c>
      <c r="I367" s="236">
        <v>2142.9499999999998</v>
      </c>
      <c r="J367" s="236">
        <v>2142.9499999999998</v>
      </c>
      <c r="L367" s="236">
        <v>2596.58</v>
      </c>
      <c r="M367" s="236">
        <v>2596.58</v>
      </c>
    </row>
    <row r="368" spans="1:13" x14ac:dyDescent="0.25">
      <c r="A368" s="52" t="s">
        <v>2286</v>
      </c>
      <c r="B368" s="222" t="s">
        <v>1193</v>
      </c>
      <c r="C368" s="222">
        <v>12</v>
      </c>
      <c r="D368" s="223" t="s">
        <v>1490</v>
      </c>
      <c r="E368" s="231" t="s">
        <v>1255</v>
      </c>
      <c r="F368" s="222" t="s">
        <v>1195</v>
      </c>
      <c r="G368" s="224" t="s">
        <v>1196</v>
      </c>
      <c r="H368" s="225" t="s">
        <v>1351</v>
      </c>
      <c r="I368" s="235">
        <v>18.399999999999999</v>
      </c>
      <c r="J368" s="235">
        <v>147.22999999999999</v>
      </c>
      <c r="L368" s="235">
        <v>22.3</v>
      </c>
      <c r="M368" s="235">
        <v>178.4</v>
      </c>
    </row>
    <row r="369" spans="1:13" x14ac:dyDescent="0.25">
      <c r="A369" s="52" t="s">
        <v>2287</v>
      </c>
      <c r="B369" s="222" t="s">
        <v>1193</v>
      </c>
      <c r="C369" s="222">
        <v>8</v>
      </c>
      <c r="D369" s="223" t="s">
        <v>1490</v>
      </c>
      <c r="E369" s="231" t="s">
        <v>1198</v>
      </c>
      <c r="F369" s="222" t="s">
        <v>1195</v>
      </c>
      <c r="G369" s="224" t="s">
        <v>1196</v>
      </c>
      <c r="H369" s="225" t="s">
        <v>1351</v>
      </c>
      <c r="I369" s="235">
        <v>12.42</v>
      </c>
      <c r="J369" s="235">
        <v>99.43</v>
      </c>
      <c r="L369" s="235">
        <v>15.06</v>
      </c>
      <c r="M369" s="235">
        <v>120.48</v>
      </c>
    </row>
    <row r="370" spans="1:13" x14ac:dyDescent="0.25">
      <c r="A370" s="52" t="s">
        <v>2288</v>
      </c>
      <c r="B370" s="222" t="s">
        <v>1193</v>
      </c>
      <c r="C370" s="222">
        <v>36870</v>
      </c>
      <c r="D370" s="222" t="s">
        <v>1256</v>
      </c>
      <c r="E370" s="231" t="s">
        <v>1417</v>
      </c>
      <c r="F370" s="222" t="s">
        <v>1209</v>
      </c>
      <c r="G370" s="224" t="s">
        <v>133</v>
      </c>
      <c r="H370" s="225" t="s">
        <v>1192</v>
      </c>
      <c r="I370" s="235">
        <v>1896.29</v>
      </c>
      <c r="J370" s="235">
        <v>1896.29</v>
      </c>
      <c r="L370" s="235">
        <v>2297.6999999999998</v>
      </c>
      <c r="M370" s="235">
        <v>2297.6999999999998</v>
      </c>
    </row>
    <row r="371" spans="1:13" x14ac:dyDescent="0.25">
      <c r="A371" s="52" t="s">
        <v>2289</v>
      </c>
      <c r="B371" s="216" t="s">
        <v>988</v>
      </c>
      <c r="C371" s="216" t="s">
        <v>36</v>
      </c>
      <c r="D371" s="216" t="s">
        <v>37</v>
      </c>
      <c r="E371" s="263" t="s">
        <v>38</v>
      </c>
      <c r="F371" s="216" t="s">
        <v>1188</v>
      </c>
      <c r="G371" s="217" t="s">
        <v>39</v>
      </c>
      <c r="H371" s="216" t="s">
        <v>1189</v>
      </c>
      <c r="I371" s="216" t="s">
        <v>40</v>
      </c>
      <c r="J371" s="218" t="s">
        <v>41</v>
      </c>
      <c r="L371" s="243"/>
      <c r="M371" s="243"/>
    </row>
    <row r="372" spans="1:13" x14ac:dyDescent="0.25">
      <c r="A372" s="52" t="s">
        <v>2290</v>
      </c>
      <c r="B372" s="219" t="s">
        <v>1190</v>
      </c>
      <c r="C372" s="219" t="s">
        <v>989</v>
      </c>
      <c r="D372" s="219" t="s">
        <v>70</v>
      </c>
      <c r="E372" s="220" t="s">
        <v>990</v>
      </c>
      <c r="F372" s="219" t="s">
        <v>1282</v>
      </c>
      <c r="G372" s="221" t="s">
        <v>133</v>
      </c>
      <c r="H372" s="226" t="s">
        <v>1192</v>
      </c>
      <c r="I372" s="236">
        <v>9158.68</v>
      </c>
      <c r="J372" s="236">
        <v>9158.68</v>
      </c>
      <c r="L372" s="236">
        <v>11097.4</v>
      </c>
      <c r="M372" s="236">
        <v>11097.4</v>
      </c>
    </row>
    <row r="373" spans="1:13" ht="24" x14ac:dyDescent="0.25">
      <c r="A373" s="52" t="s">
        <v>2291</v>
      </c>
      <c r="B373" s="227" t="s">
        <v>1237</v>
      </c>
      <c r="C373" s="227">
        <v>88248</v>
      </c>
      <c r="D373" s="227" t="s">
        <v>103</v>
      </c>
      <c r="E373" s="232" t="s">
        <v>3054</v>
      </c>
      <c r="F373" s="227" t="s">
        <v>1191</v>
      </c>
      <c r="G373" s="228" t="s">
        <v>79</v>
      </c>
      <c r="H373" s="229" t="s">
        <v>1351</v>
      </c>
      <c r="I373" s="234">
        <v>16.53</v>
      </c>
      <c r="J373" s="234">
        <v>132.31</v>
      </c>
      <c r="L373" s="234">
        <v>20.04</v>
      </c>
      <c r="M373" s="234">
        <v>160.32</v>
      </c>
    </row>
    <row r="374" spans="1:13" ht="24" x14ac:dyDescent="0.25">
      <c r="A374" s="52" t="s">
        <v>2292</v>
      </c>
      <c r="B374" s="227" t="s">
        <v>1237</v>
      </c>
      <c r="C374" s="227">
        <v>88267</v>
      </c>
      <c r="D374" s="227" t="s">
        <v>103</v>
      </c>
      <c r="E374" s="232" t="s">
        <v>1269</v>
      </c>
      <c r="F374" s="227" t="s">
        <v>1191</v>
      </c>
      <c r="G374" s="228" t="s">
        <v>79</v>
      </c>
      <c r="H374" s="229" t="s">
        <v>1351</v>
      </c>
      <c r="I374" s="234">
        <v>23.05</v>
      </c>
      <c r="J374" s="234">
        <v>184.47</v>
      </c>
      <c r="L374" s="234">
        <v>27.94</v>
      </c>
      <c r="M374" s="234">
        <v>223.52</v>
      </c>
    </row>
    <row r="375" spans="1:13" x14ac:dyDescent="0.25">
      <c r="A375" s="52" t="s">
        <v>2293</v>
      </c>
      <c r="B375" s="227" t="s">
        <v>1237</v>
      </c>
      <c r="C375" s="227">
        <v>88279</v>
      </c>
      <c r="D375" s="227" t="s">
        <v>103</v>
      </c>
      <c r="E375" s="232" t="s">
        <v>1418</v>
      </c>
      <c r="F375" s="227" t="s">
        <v>1191</v>
      </c>
      <c r="G375" s="228" t="s">
        <v>79</v>
      </c>
      <c r="H375" s="229" t="s">
        <v>1241</v>
      </c>
      <c r="I375" s="234">
        <v>25.27</v>
      </c>
      <c r="J375" s="239">
        <v>50.54</v>
      </c>
      <c r="L375" s="234">
        <v>30.62</v>
      </c>
      <c r="M375" s="239">
        <v>61.24</v>
      </c>
    </row>
    <row r="376" spans="1:13" x14ac:dyDescent="0.25">
      <c r="A376" s="52" t="s">
        <v>2294</v>
      </c>
      <c r="B376" s="222" t="s">
        <v>1193</v>
      </c>
      <c r="C376" s="222" t="s">
        <v>1419</v>
      </c>
      <c r="D376" s="222" t="s">
        <v>70</v>
      </c>
      <c r="E376" s="231" t="s">
        <v>1420</v>
      </c>
      <c r="F376" s="222" t="s">
        <v>1209</v>
      </c>
      <c r="G376" s="224" t="s">
        <v>73</v>
      </c>
      <c r="H376" s="225" t="s">
        <v>1192</v>
      </c>
      <c r="I376" s="235">
        <v>8791.35</v>
      </c>
      <c r="J376" s="235">
        <v>8791.35</v>
      </c>
      <c r="L376" s="235">
        <v>10652.32</v>
      </c>
      <c r="M376" s="235">
        <v>10652.32</v>
      </c>
    </row>
    <row r="377" spans="1:13" x14ac:dyDescent="0.25">
      <c r="A377" s="52" t="s">
        <v>2295</v>
      </c>
      <c r="B377" s="216" t="s">
        <v>991</v>
      </c>
      <c r="C377" s="216" t="s">
        <v>36</v>
      </c>
      <c r="D377" s="216" t="s">
        <v>37</v>
      </c>
      <c r="E377" s="263" t="s">
        <v>38</v>
      </c>
      <c r="F377" s="216" t="s">
        <v>1188</v>
      </c>
      <c r="G377" s="217" t="s">
        <v>39</v>
      </c>
      <c r="H377" s="216" t="s">
        <v>1189</v>
      </c>
      <c r="I377" s="216" t="s">
        <v>40</v>
      </c>
      <c r="J377" s="218" t="s">
        <v>41</v>
      </c>
      <c r="L377" s="243"/>
      <c r="M377" s="243"/>
    </row>
    <row r="378" spans="1:13" x14ac:dyDescent="0.25">
      <c r="A378" s="52" t="s">
        <v>2296</v>
      </c>
      <c r="B378" s="219" t="s">
        <v>1190</v>
      </c>
      <c r="C378" s="219" t="s">
        <v>992</v>
      </c>
      <c r="D378" s="219" t="s">
        <v>70</v>
      </c>
      <c r="E378" s="220" t="s">
        <v>993</v>
      </c>
      <c r="F378" s="219" t="s">
        <v>1263</v>
      </c>
      <c r="G378" s="221" t="s">
        <v>133</v>
      </c>
      <c r="H378" s="226" t="s">
        <v>1192</v>
      </c>
      <c r="I378" s="236">
        <v>11277.22</v>
      </c>
      <c r="J378" s="236">
        <v>11277.22</v>
      </c>
      <c r="L378" s="236">
        <v>13664.4</v>
      </c>
      <c r="M378" s="236">
        <v>13664.4</v>
      </c>
    </row>
    <row r="379" spans="1:13" x14ac:dyDescent="0.25">
      <c r="A379" s="52" t="s">
        <v>2297</v>
      </c>
      <c r="B379" s="222" t="s">
        <v>1193</v>
      </c>
      <c r="C379" s="222">
        <v>11</v>
      </c>
      <c r="D379" s="223" t="s">
        <v>1490</v>
      </c>
      <c r="E379" s="231" t="s">
        <v>1372</v>
      </c>
      <c r="F379" s="222" t="s">
        <v>1195</v>
      </c>
      <c r="G379" s="224" t="s">
        <v>1196</v>
      </c>
      <c r="H379" s="225" t="s">
        <v>1351</v>
      </c>
      <c r="I379" s="235">
        <v>18.399999999999999</v>
      </c>
      <c r="J379" s="235">
        <v>147.22999999999999</v>
      </c>
      <c r="L379" s="235">
        <v>22.3</v>
      </c>
      <c r="M379" s="235">
        <v>178.4</v>
      </c>
    </row>
    <row r="380" spans="1:13" x14ac:dyDescent="0.25">
      <c r="A380" s="52" t="s">
        <v>2298</v>
      </c>
      <c r="B380" s="222" t="s">
        <v>1193</v>
      </c>
      <c r="C380" s="222">
        <v>8</v>
      </c>
      <c r="D380" s="223" t="s">
        <v>1490</v>
      </c>
      <c r="E380" s="231" t="s">
        <v>1198</v>
      </c>
      <c r="F380" s="222" t="s">
        <v>1195</v>
      </c>
      <c r="G380" s="224" t="s">
        <v>1196</v>
      </c>
      <c r="H380" s="225" t="s">
        <v>1351</v>
      </c>
      <c r="I380" s="235">
        <v>12.42</v>
      </c>
      <c r="J380" s="235">
        <v>99.43</v>
      </c>
      <c r="L380" s="235">
        <v>15.06</v>
      </c>
      <c r="M380" s="235">
        <v>120.48</v>
      </c>
    </row>
    <row r="381" spans="1:13" x14ac:dyDescent="0.25">
      <c r="A381" s="52" t="s">
        <v>2299</v>
      </c>
      <c r="B381" s="222" t="s">
        <v>1193</v>
      </c>
      <c r="C381" s="222">
        <v>12</v>
      </c>
      <c r="D381" s="223" t="s">
        <v>1490</v>
      </c>
      <c r="E381" s="231" t="s">
        <v>1255</v>
      </c>
      <c r="F381" s="222" t="s">
        <v>1195</v>
      </c>
      <c r="G381" s="224" t="s">
        <v>1196</v>
      </c>
      <c r="H381" s="225" t="s">
        <v>1241</v>
      </c>
      <c r="I381" s="235">
        <v>18.399999999999999</v>
      </c>
      <c r="J381" s="237">
        <v>36.799999999999997</v>
      </c>
      <c r="L381" s="235">
        <v>22.3</v>
      </c>
      <c r="M381" s="237">
        <v>44.6</v>
      </c>
    </row>
    <row r="382" spans="1:13" ht="60" x14ac:dyDescent="0.25">
      <c r="A382" s="52" t="s">
        <v>2300</v>
      </c>
      <c r="B382" s="231" t="s">
        <v>1193</v>
      </c>
      <c r="C382" s="231" t="s">
        <v>3135</v>
      </c>
      <c r="D382" s="231" t="s">
        <v>1266</v>
      </c>
      <c r="E382" s="231" t="s">
        <v>3136</v>
      </c>
      <c r="F382" s="231" t="s">
        <v>1209</v>
      </c>
      <c r="G382" s="231" t="s">
        <v>73</v>
      </c>
      <c r="H382" s="241" t="s">
        <v>1192</v>
      </c>
      <c r="I382" s="235">
        <v>10993.75</v>
      </c>
      <c r="J382" s="235">
        <v>10993.75</v>
      </c>
      <c r="L382" s="235">
        <v>13320.92</v>
      </c>
      <c r="M382" s="235">
        <v>13320.92</v>
      </c>
    </row>
    <row r="383" spans="1:13" x14ac:dyDescent="0.25">
      <c r="A383" s="52" t="s">
        <v>2301</v>
      </c>
      <c r="B383" s="216" t="s">
        <v>1000</v>
      </c>
      <c r="C383" s="216" t="s">
        <v>36</v>
      </c>
      <c r="D383" s="216" t="s">
        <v>37</v>
      </c>
      <c r="E383" s="263" t="s">
        <v>38</v>
      </c>
      <c r="F383" s="216" t="s">
        <v>1188</v>
      </c>
      <c r="G383" s="217" t="s">
        <v>39</v>
      </c>
      <c r="H383" s="216" t="s">
        <v>1189</v>
      </c>
      <c r="I383" s="216" t="s">
        <v>40</v>
      </c>
      <c r="J383" s="218" t="s">
        <v>41</v>
      </c>
      <c r="L383" s="243"/>
      <c r="M383" s="243"/>
    </row>
    <row r="384" spans="1:13" ht="24" x14ac:dyDescent="0.25">
      <c r="A384" s="52" t="s">
        <v>2302</v>
      </c>
      <c r="B384" s="219" t="s">
        <v>1190</v>
      </c>
      <c r="C384" s="230" t="s">
        <v>3137</v>
      </c>
      <c r="D384" s="219" t="s">
        <v>70</v>
      </c>
      <c r="E384" s="220" t="s">
        <v>1001</v>
      </c>
      <c r="F384" s="220" t="s">
        <v>3100</v>
      </c>
      <c r="G384" s="221" t="s">
        <v>133</v>
      </c>
      <c r="H384" s="226" t="s">
        <v>1192</v>
      </c>
      <c r="I384" s="236">
        <v>39.67</v>
      </c>
      <c r="J384" s="238">
        <v>39.67</v>
      </c>
      <c r="L384" s="236">
        <v>48.07</v>
      </c>
      <c r="M384" s="238">
        <v>48.07</v>
      </c>
    </row>
    <row r="385" spans="1:13" x14ac:dyDescent="0.25">
      <c r="A385" s="52" t="s">
        <v>2303</v>
      </c>
      <c r="B385" s="222" t="s">
        <v>1193</v>
      </c>
      <c r="C385" s="222">
        <v>8</v>
      </c>
      <c r="D385" s="223" t="s">
        <v>1490</v>
      </c>
      <c r="E385" s="231" t="s">
        <v>1198</v>
      </c>
      <c r="F385" s="222" t="s">
        <v>1195</v>
      </c>
      <c r="G385" s="224" t="s">
        <v>1196</v>
      </c>
      <c r="H385" s="225" t="s">
        <v>1421</v>
      </c>
      <c r="I385" s="235">
        <v>12.42</v>
      </c>
      <c r="J385" s="237">
        <v>0.86</v>
      </c>
      <c r="L385" s="235">
        <v>15.06</v>
      </c>
      <c r="M385" s="237">
        <v>1.05</v>
      </c>
    </row>
    <row r="386" spans="1:13" x14ac:dyDescent="0.25">
      <c r="A386" s="52" t="s">
        <v>2304</v>
      </c>
      <c r="B386" s="222" t="s">
        <v>1193</v>
      </c>
      <c r="C386" s="222">
        <v>11</v>
      </c>
      <c r="D386" s="223" t="s">
        <v>1490</v>
      </c>
      <c r="E386" s="231" t="s">
        <v>1372</v>
      </c>
      <c r="F386" s="222" t="s">
        <v>1195</v>
      </c>
      <c r="G386" s="224" t="s">
        <v>1196</v>
      </c>
      <c r="H386" s="225" t="s">
        <v>1421</v>
      </c>
      <c r="I386" s="235">
        <v>18.399999999999999</v>
      </c>
      <c r="J386" s="237">
        <v>1.28</v>
      </c>
      <c r="L386" s="235">
        <v>22.3</v>
      </c>
      <c r="M386" s="237">
        <v>1.56</v>
      </c>
    </row>
    <row r="387" spans="1:13" x14ac:dyDescent="0.25">
      <c r="A387" s="52" t="s">
        <v>2305</v>
      </c>
      <c r="B387" s="222" t="s">
        <v>1193</v>
      </c>
      <c r="C387" s="222">
        <v>12411</v>
      </c>
      <c r="D387" s="222" t="s">
        <v>103</v>
      </c>
      <c r="E387" s="231" t="s">
        <v>1422</v>
      </c>
      <c r="F387" s="222" t="s">
        <v>1209</v>
      </c>
      <c r="G387" s="224" t="s">
        <v>133</v>
      </c>
      <c r="H387" s="225" t="s">
        <v>1192</v>
      </c>
      <c r="I387" s="235">
        <v>37.51</v>
      </c>
      <c r="J387" s="237">
        <v>37.51</v>
      </c>
      <c r="L387" s="235">
        <v>45.46</v>
      </c>
      <c r="M387" s="237">
        <v>45.46</v>
      </c>
    </row>
    <row r="388" spans="1:13" x14ac:dyDescent="0.25">
      <c r="A388" s="52" t="s">
        <v>2306</v>
      </c>
      <c r="B388" s="216" t="s">
        <v>1003</v>
      </c>
      <c r="C388" s="216" t="s">
        <v>36</v>
      </c>
      <c r="D388" s="216" t="s">
        <v>37</v>
      </c>
      <c r="E388" s="263" t="s">
        <v>38</v>
      </c>
      <c r="F388" s="216" t="s">
        <v>1188</v>
      </c>
      <c r="G388" s="217" t="s">
        <v>39</v>
      </c>
      <c r="H388" s="216" t="s">
        <v>1189</v>
      </c>
      <c r="I388" s="216" t="s">
        <v>40</v>
      </c>
      <c r="J388" s="218" t="s">
        <v>41</v>
      </c>
      <c r="L388" s="243"/>
      <c r="M388" s="243"/>
    </row>
    <row r="389" spans="1:13" ht="36" x14ac:dyDescent="0.25">
      <c r="A389" s="52" t="s">
        <v>2307</v>
      </c>
      <c r="B389" s="219" t="s">
        <v>1190</v>
      </c>
      <c r="C389" s="219" t="s">
        <v>1004</v>
      </c>
      <c r="D389" s="219" t="s">
        <v>70</v>
      </c>
      <c r="E389" s="220" t="s">
        <v>3138</v>
      </c>
      <c r="F389" s="220" t="s">
        <v>3069</v>
      </c>
      <c r="G389" s="221" t="s">
        <v>133</v>
      </c>
      <c r="H389" s="226" t="s">
        <v>1192</v>
      </c>
      <c r="I389" s="236">
        <v>6191.86</v>
      </c>
      <c r="J389" s="236">
        <v>6191.86</v>
      </c>
      <c r="L389" s="236">
        <v>7502.56</v>
      </c>
      <c r="M389" s="236">
        <v>7502.56</v>
      </c>
    </row>
    <row r="390" spans="1:13" ht="36" x14ac:dyDescent="0.25">
      <c r="A390" s="52" t="s">
        <v>2308</v>
      </c>
      <c r="B390" s="232" t="s">
        <v>1237</v>
      </c>
      <c r="C390" s="232" t="s">
        <v>3139</v>
      </c>
      <c r="D390" s="227" t="s">
        <v>1490</v>
      </c>
      <c r="E390" s="232" t="s">
        <v>1575</v>
      </c>
      <c r="F390" s="232" t="s">
        <v>3140</v>
      </c>
      <c r="G390" s="232" t="s">
        <v>11</v>
      </c>
      <c r="H390" s="240" t="s">
        <v>1338</v>
      </c>
      <c r="I390" s="234">
        <v>4.3499999999999996</v>
      </c>
      <c r="J390" s="234">
        <v>13.07</v>
      </c>
      <c r="L390" s="234">
        <v>5.28</v>
      </c>
      <c r="M390" s="234">
        <v>15.84</v>
      </c>
    </row>
    <row r="391" spans="1:13" x14ac:dyDescent="0.25">
      <c r="A391" s="52" t="s">
        <v>2309</v>
      </c>
      <c r="B391" s="227" t="s">
        <v>1237</v>
      </c>
      <c r="C391" s="227">
        <v>30101</v>
      </c>
      <c r="D391" s="233" t="s">
        <v>1490</v>
      </c>
      <c r="E391" s="232" t="s">
        <v>144</v>
      </c>
      <c r="F391" s="227">
        <v>3</v>
      </c>
      <c r="G391" s="228" t="s">
        <v>7</v>
      </c>
      <c r="H391" s="229" t="s">
        <v>1423</v>
      </c>
      <c r="I391" s="234">
        <v>36.24</v>
      </c>
      <c r="J391" s="239">
        <v>7.6</v>
      </c>
      <c r="L391" s="234">
        <v>43.92</v>
      </c>
      <c r="M391" s="239">
        <v>9.2200000000000006</v>
      </c>
    </row>
    <row r="392" spans="1:13" x14ac:dyDescent="0.25">
      <c r="A392" s="52" t="s">
        <v>2310</v>
      </c>
      <c r="B392" s="227" t="s">
        <v>1237</v>
      </c>
      <c r="C392" s="227">
        <v>40101</v>
      </c>
      <c r="D392" s="233" t="s">
        <v>1490</v>
      </c>
      <c r="E392" s="232" t="s">
        <v>150</v>
      </c>
      <c r="F392" s="227">
        <v>4</v>
      </c>
      <c r="G392" s="228" t="s">
        <v>7</v>
      </c>
      <c r="H392" s="229" t="s">
        <v>1424</v>
      </c>
      <c r="I392" s="234">
        <v>28.25</v>
      </c>
      <c r="J392" s="239">
        <v>23.15</v>
      </c>
      <c r="L392" s="234">
        <v>34.229999999999997</v>
      </c>
      <c r="M392" s="239">
        <v>28.06</v>
      </c>
    </row>
    <row r="393" spans="1:13" x14ac:dyDescent="0.25">
      <c r="A393" s="52" t="s">
        <v>2311</v>
      </c>
      <c r="B393" s="227" t="s">
        <v>1237</v>
      </c>
      <c r="C393" s="227">
        <v>40902</v>
      </c>
      <c r="D393" s="233" t="s">
        <v>1490</v>
      </c>
      <c r="E393" s="232" t="s">
        <v>359</v>
      </c>
      <c r="F393" s="227">
        <v>4</v>
      </c>
      <c r="G393" s="228" t="s">
        <v>7</v>
      </c>
      <c r="H393" s="229" t="s">
        <v>1308</v>
      </c>
      <c r="I393" s="234">
        <v>18.7</v>
      </c>
      <c r="J393" s="239">
        <v>8.9700000000000006</v>
      </c>
      <c r="L393" s="234">
        <v>22.67</v>
      </c>
      <c r="M393" s="239">
        <v>10.88</v>
      </c>
    </row>
    <row r="394" spans="1:13" x14ac:dyDescent="0.25">
      <c r="A394" s="52" t="s">
        <v>2312</v>
      </c>
      <c r="B394" s="227" t="s">
        <v>1237</v>
      </c>
      <c r="C394" s="227">
        <v>41002</v>
      </c>
      <c r="D394" s="233" t="s">
        <v>1490</v>
      </c>
      <c r="E394" s="232" t="s">
        <v>57</v>
      </c>
      <c r="F394" s="227">
        <v>4</v>
      </c>
      <c r="G394" s="228" t="s">
        <v>11</v>
      </c>
      <c r="H394" s="229" t="s">
        <v>1425</v>
      </c>
      <c r="I394" s="239">
        <v>4.3899999999999997</v>
      </c>
      <c r="J394" s="239">
        <v>21.54</v>
      </c>
      <c r="L394" s="239">
        <v>5.33</v>
      </c>
      <c r="M394" s="239">
        <v>26.11</v>
      </c>
    </row>
    <row r="395" spans="1:13" ht="24" x14ac:dyDescent="0.25">
      <c r="A395" s="52" t="s">
        <v>2313</v>
      </c>
      <c r="B395" s="227" t="s">
        <v>1237</v>
      </c>
      <c r="C395" s="227">
        <v>41003</v>
      </c>
      <c r="D395" s="233" t="s">
        <v>1490</v>
      </c>
      <c r="E395" s="232" t="s">
        <v>1426</v>
      </c>
      <c r="F395" s="227">
        <v>4</v>
      </c>
      <c r="G395" s="228" t="s">
        <v>7</v>
      </c>
      <c r="H395" s="229" t="s">
        <v>1427</v>
      </c>
      <c r="I395" s="234">
        <v>22.01</v>
      </c>
      <c r="J395" s="239">
        <v>32.36</v>
      </c>
      <c r="L395" s="234">
        <v>26.68</v>
      </c>
      <c r="M395" s="239">
        <v>39.21</v>
      </c>
    </row>
    <row r="396" spans="1:13" x14ac:dyDescent="0.25">
      <c r="A396" s="52" t="s">
        <v>2314</v>
      </c>
      <c r="B396" s="227" t="s">
        <v>1237</v>
      </c>
      <c r="C396" s="227">
        <v>50901</v>
      </c>
      <c r="D396" s="233" t="s">
        <v>1490</v>
      </c>
      <c r="E396" s="232" t="s">
        <v>336</v>
      </c>
      <c r="F396" s="227">
        <v>5</v>
      </c>
      <c r="G396" s="228" t="s">
        <v>7</v>
      </c>
      <c r="H396" s="229" t="s">
        <v>1192</v>
      </c>
      <c r="I396" s="234">
        <v>35.76</v>
      </c>
      <c r="J396" s="239">
        <v>35.76</v>
      </c>
      <c r="L396" s="234">
        <v>43.34</v>
      </c>
      <c r="M396" s="239">
        <v>43.34</v>
      </c>
    </row>
    <row r="397" spans="1:13" x14ac:dyDescent="0.25">
      <c r="A397" s="52" t="s">
        <v>2315</v>
      </c>
      <c r="B397" s="227" t="s">
        <v>1237</v>
      </c>
      <c r="C397" s="227">
        <v>40902</v>
      </c>
      <c r="D397" s="233" t="s">
        <v>1490</v>
      </c>
      <c r="E397" s="232" t="s">
        <v>359</v>
      </c>
      <c r="F397" s="227">
        <v>4</v>
      </c>
      <c r="G397" s="228" t="s">
        <v>7</v>
      </c>
      <c r="H397" s="229" t="s">
        <v>1428</v>
      </c>
      <c r="I397" s="234">
        <v>18.7</v>
      </c>
      <c r="J397" s="239">
        <v>6.73</v>
      </c>
      <c r="L397" s="234">
        <v>22.67</v>
      </c>
      <c r="M397" s="239">
        <v>8.16</v>
      </c>
    </row>
    <row r="398" spans="1:13" ht="36" x14ac:dyDescent="0.25">
      <c r="A398" s="52" t="s">
        <v>2316</v>
      </c>
      <c r="B398" s="227" t="s">
        <v>1237</v>
      </c>
      <c r="C398" s="227">
        <v>51030</v>
      </c>
      <c r="D398" s="233" t="s">
        <v>1490</v>
      </c>
      <c r="E398" s="232" t="s">
        <v>3141</v>
      </c>
      <c r="F398" s="227">
        <v>5</v>
      </c>
      <c r="G398" s="228" t="s">
        <v>7</v>
      </c>
      <c r="H398" s="229" t="s">
        <v>1429</v>
      </c>
      <c r="I398" s="234">
        <v>424.79</v>
      </c>
      <c r="J398" s="234">
        <v>271.87</v>
      </c>
      <c r="L398" s="234">
        <v>514.72</v>
      </c>
      <c r="M398" s="234">
        <v>329.42</v>
      </c>
    </row>
    <row r="399" spans="1:13" ht="24" x14ac:dyDescent="0.25">
      <c r="A399" s="52" t="s">
        <v>2317</v>
      </c>
      <c r="B399" s="227" t="s">
        <v>1237</v>
      </c>
      <c r="C399" s="227">
        <v>51055</v>
      </c>
      <c r="D399" s="233" t="s">
        <v>1490</v>
      </c>
      <c r="E399" s="232" t="s">
        <v>342</v>
      </c>
      <c r="F399" s="227">
        <v>5</v>
      </c>
      <c r="G399" s="228" t="s">
        <v>7</v>
      </c>
      <c r="H399" s="229" t="s">
        <v>1429</v>
      </c>
      <c r="I399" s="234">
        <v>39.78</v>
      </c>
      <c r="J399" s="239">
        <v>25.46</v>
      </c>
      <c r="L399" s="234">
        <v>48.21</v>
      </c>
      <c r="M399" s="239">
        <v>30.85</v>
      </c>
    </row>
    <row r="400" spans="1:13" x14ac:dyDescent="0.25">
      <c r="A400" s="52" t="s">
        <v>2318</v>
      </c>
      <c r="B400" s="227" t="s">
        <v>1237</v>
      </c>
      <c r="C400" s="227">
        <v>52003</v>
      </c>
      <c r="D400" s="233" t="s">
        <v>1490</v>
      </c>
      <c r="E400" s="232" t="s">
        <v>347</v>
      </c>
      <c r="F400" s="227">
        <v>5</v>
      </c>
      <c r="G400" s="228" t="s">
        <v>345</v>
      </c>
      <c r="H400" s="229" t="s">
        <v>1430</v>
      </c>
      <c r="I400" s="234">
        <v>10.46</v>
      </c>
      <c r="J400" s="234">
        <v>117.2</v>
      </c>
      <c r="L400" s="234">
        <v>12.68</v>
      </c>
      <c r="M400" s="234">
        <v>142.01</v>
      </c>
    </row>
    <row r="401" spans="1:13" x14ac:dyDescent="0.25">
      <c r="A401" s="52" t="s">
        <v>2319</v>
      </c>
      <c r="B401" s="227" t="s">
        <v>1237</v>
      </c>
      <c r="C401" s="227">
        <v>52005</v>
      </c>
      <c r="D401" s="233" t="s">
        <v>1490</v>
      </c>
      <c r="E401" s="232" t="s">
        <v>351</v>
      </c>
      <c r="F401" s="227">
        <v>5</v>
      </c>
      <c r="G401" s="228" t="s">
        <v>345</v>
      </c>
      <c r="H401" s="229" t="s">
        <v>1431</v>
      </c>
      <c r="I401" s="234">
        <v>9.8699999999999992</v>
      </c>
      <c r="J401" s="234">
        <v>197.57</v>
      </c>
      <c r="L401" s="234">
        <v>11.97</v>
      </c>
      <c r="M401" s="234">
        <v>239.4</v>
      </c>
    </row>
    <row r="402" spans="1:13" x14ac:dyDescent="0.25">
      <c r="A402" s="52" t="s">
        <v>2320</v>
      </c>
      <c r="B402" s="227" t="s">
        <v>1237</v>
      </c>
      <c r="C402" s="227">
        <v>52014</v>
      </c>
      <c r="D402" s="233" t="s">
        <v>1490</v>
      </c>
      <c r="E402" s="232" t="s">
        <v>344</v>
      </c>
      <c r="F402" s="227">
        <v>5</v>
      </c>
      <c r="G402" s="228" t="s">
        <v>345</v>
      </c>
      <c r="H402" s="229" t="s">
        <v>1432</v>
      </c>
      <c r="I402" s="234">
        <v>12.61</v>
      </c>
      <c r="J402" s="234">
        <v>83.28</v>
      </c>
      <c r="L402" s="234">
        <v>15.29</v>
      </c>
      <c r="M402" s="234">
        <v>100.91</v>
      </c>
    </row>
    <row r="403" spans="1:13" x14ac:dyDescent="0.25">
      <c r="A403" s="52" t="s">
        <v>2321</v>
      </c>
      <c r="B403" s="227" t="s">
        <v>1237</v>
      </c>
      <c r="C403" s="227">
        <v>60191</v>
      </c>
      <c r="D403" s="233" t="s">
        <v>1490</v>
      </c>
      <c r="E403" s="232" t="s">
        <v>361</v>
      </c>
      <c r="F403" s="227">
        <v>6</v>
      </c>
      <c r="G403" s="228" t="s">
        <v>11</v>
      </c>
      <c r="H403" s="229" t="s">
        <v>1433</v>
      </c>
      <c r="I403" s="234">
        <v>29.84</v>
      </c>
      <c r="J403" s="234">
        <v>178.45</v>
      </c>
      <c r="L403" s="234">
        <v>36.159999999999997</v>
      </c>
      <c r="M403" s="234">
        <v>216.23</v>
      </c>
    </row>
    <row r="404" spans="1:13" ht="24" x14ac:dyDescent="0.25">
      <c r="A404" s="52" t="s">
        <v>2322</v>
      </c>
      <c r="B404" s="227" t="s">
        <v>1237</v>
      </c>
      <c r="C404" s="227">
        <v>60205</v>
      </c>
      <c r="D404" s="233" t="s">
        <v>1490</v>
      </c>
      <c r="E404" s="232" t="s">
        <v>1434</v>
      </c>
      <c r="F404" s="227">
        <v>6</v>
      </c>
      <c r="G404" s="228" t="s">
        <v>11</v>
      </c>
      <c r="H404" s="229" t="s">
        <v>1435</v>
      </c>
      <c r="I404" s="234">
        <v>47.57</v>
      </c>
      <c r="J404" s="234">
        <v>586.16</v>
      </c>
      <c r="L404" s="234">
        <v>57.65</v>
      </c>
      <c r="M404" s="234">
        <v>710.24</v>
      </c>
    </row>
    <row r="405" spans="1:13" ht="36" x14ac:dyDescent="0.25">
      <c r="A405" s="52" t="s">
        <v>2323</v>
      </c>
      <c r="B405" s="227" t="s">
        <v>1237</v>
      </c>
      <c r="C405" s="227">
        <v>60517</v>
      </c>
      <c r="D405" s="233" t="s">
        <v>1490</v>
      </c>
      <c r="E405" s="232" t="s">
        <v>3141</v>
      </c>
      <c r="F405" s="227">
        <v>6</v>
      </c>
      <c r="G405" s="228" t="s">
        <v>7</v>
      </c>
      <c r="H405" s="229" t="s">
        <v>1386</v>
      </c>
      <c r="I405" s="234">
        <v>424.79</v>
      </c>
      <c r="J405" s="234">
        <v>416.29</v>
      </c>
      <c r="L405" s="234">
        <v>514.72</v>
      </c>
      <c r="M405" s="234">
        <v>504.42</v>
      </c>
    </row>
    <row r="406" spans="1:13" ht="36" x14ac:dyDescent="0.25">
      <c r="A406" s="52" t="s">
        <v>2324</v>
      </c>
      <c r="B406" s="227" t="s">
        <v>1237</v>
      </c>
      <c r="C406" s="227">
        <v>60801</v>
      </c>
      <c r="D406" s="233" t="s">
        <v>1490</v>
      </c>
      <c r="E406" s="232" t="s">
        <v>3142</v>
      </c>
      <c r="F406" s="227">
        <v>6</v>
      </c>
      <c r="G406" s="228" t="s">
        <v>7</v>
      </c>
      <c r="H406" s="229" t="s">
        <v>1386</v>
      </c>
      <c r="I406" s="234">
        <v>39.78</v>
      </c>
      <c r="J406" s="239">
        <v>38.979999999999997</v>
      </c>
      <c r="L406" s="234">
        <v>48.21</v>
      </c>
      <c r="M406" s="239">
        <v>47.24</v>
      </c>
    </row>
    <row r="407" spans="1:13" x14ac:dyDescent="0.25">
      <c r="A407" s="52" t="s">
        <v>2325</v>
      </c>
      <c r="B407" s="227" t="s">
        <v>1237</v>
      </c>
      <c r="C407" s="227">
        <v>60304</v>
      </c>
      <c r="D407" s="233" t="s">
        <v>1490</v>
      </c>
      <c r="E407" s="232" t="s">
        <v>370</v>
      </c>
      <c r="F407" s="227">
        <v>6</v>
      </c>
      <c r="G407" s="228" t="s">
        <v>345</v>
      </c>
      <c r="H407" s="229" t="s">
        <v>1436</v>
      </c>
      <c r="I407" s="234">
        <v>10.199999999999999</v>
      </c>
      <c r="J407" s="234">
        <v>243.79</v>
      </c>
      <c r="L407" s="234">
        <v>12.36</v>
      </c>
      <c r="M407" s="234">
        <v>295.39999999999998</v>
      </c>
    </row>
    <row r="408" spans="1:13" x14ac:dyDescent="0.25">
      <c r="A408" s="52" t="s">
        <v>2326</v>
      </c>
      <c r="B408" s="227" t="s">
        <v>1237</v>
      </c>
      <c r="C408" s="227">
        <v>60305</v>
      </c>
      <c r="D408" s="233" t="s">
        <v>1490</v>
      </c>
      <c r="E408" s="232" t="s">
        <v>351</v>
      </c>
      <c r="F408" s="227">
        <v>6</v>
      </c>
      <c r="G408" s="228" t="s">
        <v>345</v>
      </c>
      <c r="H408" s="229" t="s">
        <v>1437</v>
      </c>
      <c r="I408" s="234">
        <v>9.8699999999999992</v>
      </c>
      <c r="J408" s="234">
        <v>428.73</v>
      </c>
      <c r="L408" s="234">
        <v>11.97</v>
      </c>
      <c r="M408" s="234">
        <v>519.49</v>
      </c>
    </row>
    <row r="409" spans="1:13" x14ac:dyDescent="0.25">
      <c r="A409" s="52" t="s">
        <v>2327</v>
      </c>
      <c r="B409" s="227" t="s">
        <v>1237</v>
      </c>
      <c r="C409" s="227">
        <v>60314</v>
      </c>
      <c r="D409" s="233" t="s">
        <v>1490</v>
      </c>
      <c r="E409" s="232" t="s">
        <v>366</v>
      </c>
      <c r="F409" s="227">
        <v>6</v>
      </c>
      <c r="G409" s="228" t="s">
        <v>345</v>
      </c>
      <c r="H409" s="229" t="s">
        <v>1438</v>
      </c>
      <c r="I409" s="234">
        <v>12.61</v>
      </c>
      <c r="J409" s="234">
        <v>285.18</v>
      </c>
      <c r="L409" s="234">
        <v>15.29</v>
      </c>
      <c r="M409" s="234">
        <v>345.55</v>
      </c>
    </row>
    <row r="410" spans="1:13" ht="24" x14ac:dyDescent="0.25">
      <c r="A410" s="52" t="s">
        <v>2328</v>
      </c>
      <c r="B410" s="227" t="s">
        <v>1237</v>
      </c>
      <c r="C410" s="227">
        <v>61101</v>
      </c>
      <c r="D410" s="233" t="s">
        <v>1490</v>
      </c>
      <c r="E410" s="232" t="s">
        <v>1582</v>
      </c>
      <c r="F410" s="227">
        <v>6</v>
      </c>
      <c r="G410" s="228" t="s">
        <v>11</v>
      </c>
      <c r="H410" s="229" t="s">
        <v>1439</v>
      </c>
      <c r="I410" s="234">
        <v>105.25</v>
      </c>
      <c r="J410" s="234">
        <v>423.1</v>
      </c>
      <c r="L410" s="234">
        <v>127.53</v>
      </c>
      <c r="M410" s="234">
        <v>512.66999999999996</v>
      </c>
    </row>
    <row r="411" spans="1:13" ht="24" x14ac:dyDescent="0.25">
      <c r="A411" s="52" t="s">
        <v>2329</v>
      </c>
      <c r="B411" s="227" t="s">
        <v>1237</v>
      </c>
      <c r="C411" s="227">
        <v>100160</v>
      </c>
      <c r="D411" s="233" t="s">
        <v>1490</v>
      </c>
      <c r="E411" s="232" t="s">
        <v>1583</v>
      </c>
      <c r="F411" s="227">
        <v>10</v>
      </c>
      <c r="G411" s="228" t="s">
        <v>11</v>
      </c>
      <c r="H411" s="229" t="s">
        <v>1440</v>
      </c>
      <c r="I411" s="234">
        <v>42.56</v>
      </c>
      <c r="J411" s="234">
        <v>628.19000000000005</v>
      </c>
      <c r="L411" s="234">
        <v>51.57</v>
      </c>
      <c r="M411" s="234">
        <v>761.17</v>
      </c>
    </row>
    <row r="412" spans="1:13" x14ac:dyDescent="0.25">
      <c r="A412" s="52" t="s">
        <v>2330</v>
      </c>
      <c r="B412" s="227" t="s">
        <v>1237</v>
      </c>
      <c r="C412" s="227">
        <v>120902</v>
      </c>
      <c r="D412" s="233" t="s">
        <v>1490</v>
      </c>
      <c r="E412" s="232" t="s">
        <v>406</v>
      </c>
      <c r="F412" s="227">
        <v>12</v>
      </c>
      <c r="G412" s="228" t="s">
        <v>11</v>
      </c>
      <c r="H412" s="229" t="s">
        <v>1441</v>
      </c>
      <c r="I412" s="234">
        <v>28.68</v>
      </c>
      <c r="J412" s="234">
        <v>169.25</v>
      </c>
      <c r="L412" s="234">
        <v>34.76</v>
      </c>
      <c r="M412" s="234">
        <v>205.08</v>
      </c>
    </row>
    <row r="413" spans="1:13" ht="24" x14ac:dyDescent="0.25">
      <c r="A413" s="52" t="s">
        <v>2331</v>
      </c>
      <c r="B413" s="227" t="s">
        <v>1237</v>
      </c>
      <c r="C413" s="227">
        <v>98555</v>
      </c>
      <c r="D413" s="227" t="s">
        <v>103</v>
      </c>
      <c r="E413" s="232" t="s">
        <v>3143</v>
      </c>
      <c r="F413" s="232" t="s">
        <v>3144</v>
      </c>
      <c r="G413" s="228" t="s">
        <v>11</v>
      </c>
      <c r="H413" s="229" t="s">
        <v>1439</v>
      </c>
      <c r="I413" s="234">
        <v>23.53</v>
      </c>
      <c r="J413" s="234">
        <v>94.62</v>
      </c>
      <c r="L413" s="244">
        <v>28.52</v>
      </c>
      <c r="M413" s="244">
        <v>114.65</v>
      </c>
    </row>
    <row r="414" spans="1:13" x14ac:dyDescent="0.25">
      <c r="A414" s="52" t="s">
        <v>2332</v>
      </c>
      <c r="B414" s="227" t="s">
        <v>1237</v>
      </c>
      <c r="C414" s="227">
        <v>180504</v>
      </c>
      <c r="D414" s="233" t="s">
        <v>1490</v>
      </c>
      <c r="E414" s="232" t="s">
        <v>428</v>
      </c>
      <c r="F414" s="227">
        <v>18</v>
      </c>
      <c r="G414" s="228" t="s">
        <v>11</v>
      </c>
      <c r="H414" s="229" t="s">
        <v>1442</v>
      </c>
      <c r="I414" s="234">
        <v>547.49</v>
      </c>
      <c r="J414" s="234">
        <v>558.42999999999995</v>
      </c>
      <c r="L414" s="244">
        <v>663.39</v>
      </c>
      <c r="M414" s="244">
        <v>676.65</v>
      </c>
    </row>
    <row r="415" spans="1:13" x14ac:dyDescent="0.25">
      <c r="A415" s="52" t="s">
        <v>2333</v>
      </c>
      <c r="B415" s="227" t="s">
        <v>1237</v>
      </c>
      <c r="C415" s="227">
        <v>210102</v>
      </c>
      <c r="D415" s="233" t="s">
        <v>1490</v>
      </c>
      <c r="E415" s="232" t="s">
        <v>439</v>
      </c>
      <c r="F415" s="227">
        <v>21</v>
      </c>
      <c r="G415" s="228" t="s">
        <v>11</v>
      </c>
      <c r="H415" s="229" t="s">
        <v>1443</v>
      </c>
      <c r="I415" s="239">
        <v>4.0199999999999996</v>
      </c>
      <c r="J415" s="234">
        <v>118.88</v>
      </c>
      <c r="L415" s="248">
        <v>4.88</v>
      </c>
      <c r="M415" s="244">
        <v>144.05000000000001</v>
      </c>
    </row>
    <row r="416" spans="1:13" x14ac:dyDescent="0.25">
      <c r="A416" s="52" t="s">
        <v>2334</v>
      </c>
      <c r="B416" s="227" t="s">
        <v>1237</v>
      </c>
      <c r="C416" s="227">
        <v>200403</v>
      </c>
      <c r="D416" s="233" t="s">
        <v>1490</v>
      </c>
      <c r="E416" s="232" t="s">
        <v>1444</v>
      </c>
      <c r="F416" s="227">
        <v>20</v>
      </c>
      <c r="G416" s="228" t="s">
        <v>11</v>
      </c>
      <c r="H416" s="229" t="s">
        <v>1443</v>
      </c>
      <c r="I416" s="234">
        <v>14.85</v>
      </c>
      <c r="J416" s="234">
        <v>438.53</v>
      </c>
      <c r="L416" s="244">
        <v>18</v>
      </c>
      <c r="M416" s="244">
        <v>531.36</v>
      </c>
    </row>
    <row r="417" spans="1:13" ht="36" x14ac:dyDescent="0.25">
      <c r="A417" s="52" t="s">
        <v>2335</v>
      </c>
      <c r="B417" s="227" t="s">
        <v>1237</v>
      </c>
      <c r="C417" s="227">
        <v>220100</v>
      </c>
      <c r="D417" s="233" t="s">
        <v>1490</v>
      </c>
      <c r="E417" s="232" t="s">
        <v>3145</v>
      </c>
      <c r="F417" s="227">
        <v>22</v>
      </c>
      <c r="G417" s="228" t="s">
        <v>11</v>
      </c>
      <c r="H417" s="229" t="s">
        <v>1445</v>
      </c>
      <c r="I417" s="234">
        <v>71.930000000000007</v>
      </c>
      <c r="J417" s="234">
        <v>222.98</v>
      </c>
      <c r="L417" s="244">
        <v>87.16</v>
      </c>
      <c r="M417" s="244">
        <v>270.19</v>
      </c>
    </row>
    <row r="418" spans="1:13" ht="24" x14ac:dyDescent="0.25">
      <c r="A418" s="52" t="s">
        <v>2336</v>
      </c>
      <c r="B418" s="227" t="s">
        <v>1237</v>
      </c>
      <c r="C418" s="227">
        <v>261602</v>
      </c>
      <c r="D418" s="233" t="s">
        <v>1490</v>
      </c>
      <c r="E418" s="232" t="s">
        <v>1547</v>
      </c>
      <c r="F418" s="227">
        <v>26</v>
      </c>
      <c r="G418" s="228" t="s">
        <v>11</v>
      </c>
      <c r="H418" s="229" t="s">
        <v>1446</v>
      </c>
      <c r="I418" s="234">
        <v>21.72</v>
      </c>
      <c r="J418" s="239">
        <v>66.239999999999995</v>
      </c>
      <c r="L418" s="244">
        <v>26.32</v>
      </c>
      <c r="M418" s="248">
        <v>80.27</v>
      </c>
    </row>
    <row r="419" spans="1:13" x14ac:dyDescent="0.25">
      <c r="A419" s="52" t="s">
        <v>2337</v>
      </c>
      <c r="B419" s="227" t="s">
        <v>1237</v>
      </c>
      <c r="C419" s="227">
        <v>261000</v>
      </c>
      <c r="D419" s="233" t="s">
        <v>1490</v>
      </c>
      <c r="E419" s="232" t="s">
        <v>198</v>
      </c>
      <c r="F419" s="227">
        <v>26</v>
      </c>
      <c r="G419" s="228" t="s">
        <v>11</v>
      </c>
      <c r="H419" s="229" t="s">
        <v>1447</v>
      </c>
      <c r="I419" s="234">
        <v>11.06</v>
      </c>
      <c r="J419" s="234">
        <v>430.29</v>
      </c>
      <c r="L419" s="244">
        <v>13.41</v>
      </c>
      <c r="M419" s="244">
        <v>521.38</v>
      </c>
    </row>
    <row r="420" spans="1:13" x14ac:dyDescent="0.25">
      <c r="A420" s="52" t="s">
        <v>2338</v>
      </c>
      <c r="B420" s="227" t="s">
        <v>1237</v>
      </c>
      <c r="C420" s="227">
        <v>270501</v>
      </c>
      <c r="D420" s="233" t="s">
        <v>1490</v>
      </c>
      <c r="E420" s="232" t="s">
        <v>469</v>
      </c>
      <c r="F420" s="227">
        <v>27</v>
      </c>
      <c r="G420" s="228" t="s">
        <v>11</v>
      </c>
      <c r="H420" s="229" t="s">
        <v>1448</v>
      </c>
      <c r="I420" s="239">
        <v>2.96</v>
      </c>
      <c r="J420" s="239">
        <v>19.07</v>
      </c>
      <c r="L420" s="248">
        <v>3.59</v>
      </c>
      <c r="M420" s="248">
        <v>23.11</v>
      </c>
    </row>
    <row r="421" spans="1:13" x14ac:dyDescent="0.25">
      <c r="A421" s="52" t="s">
        <v>2339</v>
      </c>
      <c r="B421" s="216" t="s">
        <v>1014</v>
      </c>
      <c r="C421" s="216" t="s">
        <v>36</v>
      </c>
      <c r="D421" s="216" t="s">
        <v>37</v>
      </c>
      <c r="E421" s="263" t="s">
        <v>38</v>
      </c>
      <c r="F421" s="216" t="s">
        <v>1188</v>
      </c>
      <c r="G421" s="217" t="s">
        <v>39</v>
      </c>
      <c r="H421" s="216" t="s">
        <v>1189</v>
      </c>
      <c r="I421" s="216" t="s">
        <v>40</v>
      </c>
      <c r="J421" s="218" t="s">
        <v>41</v>
      </c>
    </row>
    <row r="422" spans="1:13" x14ac:dyDescent="0.25">
      <c r="A422" s="52" t="s">
        <v>2340</v>
      </c>
      <c r="B422" s="219" t="s">
        <v>1190</v>
      </c>
      <c r="C422" s="219" t="s">
        <v>1015</v>
      </c>
      <c r="D422" s="219" t="s">
        <v>70</v>
      </c>
      <c r="E422" s="220" t="s">
        <v>1016</v>
      </c>
      <c r="F422" s="219" t="s">
        <v>1282</v>
      </c>
      <c r="G422" s="221" t="s">
        <v>133</v>
      </c>
      <c r="H422" s="226" t="s">
        <v>1192</v>
      </c>
      <c r="I422" s="236">
        <v>15.2</v>
      </c>
      <c r="J422" s="238">
        <v>15.2</v>
      </c>
      <c r="L422" s="246">
        <v>18.420000000000002</v>
      </c>
      <c r="M422" s="249">
        <v>18.420000000000002</v>
      </c>
    </row>
    <row r="423" spans="1:13" ht="24" x14ac:dyDescent="0.25">
      <c r="A423" s="52" t="s">
        <v>2341</v>
      </c>
      <c r="B423" s="227" t="s">
        <v>1237</v>
      </c>
      <c r="C423" s="227">
        <v>88248</v>
      </c>
      <c r="D423" s="227" t="s">
        <v>103</v>
      </c>
      <c r="E423" s="232" t="s">
        <v>3054</v>
      </c>
      <c r="F423" s="227" t="s">
        <v>1191</v>
      </c>
      <c r="G423" s="228" t="s">
        <v>79</v>
      </c>
      <c r="H423" s="229" t="s">
        <v>1449</v>
      </c>
      <c r="I423" s="234">
        <v>16.53</v>
      </c>
      <c r="J423" s="239">
        <v>4.28</v>
      </c>
      <c r="L423" s="244">
        <v>20.04</v>
      </c>
      <c r="M423" s="248">
        <v>5.19</v>
      </c>
    </row>
    <row r="424" spans="1:13" ht="24" x14ac:dyDescent="0.25">
      <c r="A424" s="52" t="s">
        <v>2342</v>
      </c>
      <c r="B424" s="227" t="s">
        <v>1237</v>
      </c>
      <c r="C424" s="227">
        <v>88267</v>
      </c>
      <c r="D424" s="227" t="s">
        <v>103</v>
      </c>
      <c r="E424" s="232" t="s">
        <v>1269</v>
      </c>
      <c r="F424" s="227" t="s">
        <v>1191</v>
      </c>
      <c r="G424" s="228" t="s">
        <v>79</v>
      </c>
      <c r="H424" s="229" t="s">
        <v>1449</v>
      </c>
      <c r="I424" s="234">
        <v>23.05</v>
      </c>
      <c r="J424" s="239">
        <v>5.96</v>
      </c>
      <c r="L424" s="244">
        <v>27.94</v>
      </c>
      <c r="M424" s="248">
        <v>7.23</v>
      </c>
    </row>
    <row r="425" spans="1:13" x14ac:dyDescent="0.25">
      <c r="A425" s="52" t="s">
        <v>2343</v>
      </c>
      <c r="B425" s="222" t="s">
        <v>1193</v>
      </c>
      <c r="C425" s="222">
        <v>1162</v>
      </c>
      <c r="D425" s="222" t="s">
        <v>103</v>
      </c>
      <c r="E425" s="231" t="s">
        <v>1016</v>
      </c>
      <c r="F425" s="222" t="s">
        <v>1209</v>
      </c>
      <c r="G425" s="224" t="s">
        <v>133</v>
      </c>
      <c r="H425" s="225" t="s">
        <v>1192</v>
      </c>
      <c r="I425" s="237">
        <v>4.8600000000000003</v>
      </c>
      <c r="J425" s="237">
        <v>4.8600000000000003</v>
      </c>
      <c r="L425" s="247">
        <v>5.89</v>
      </c>
      <c r="M425" s="247">
        <v>5.89</v>
      </c>
    </row>
    <row r="426" spans="1:13" x14ac:dyDescent="0.25">
      <c r="A426" s="52" t="s">
        <v>2344</v>
      </c>
      <c r="B426" s="222" t="s">
        <v>1193</v>
      </c>
      <c r="C426" s="222">
        <v>3148</v>
      </c>
      <c r="D426" s="222" t="s">
        <v>103</v>
      </c>
      <c r="E426" s="231" t="s">
        <v>1450</v>
      </c>
      <c r="F426" s="222" t="s">
        <v>1209</v>
      </c>
      <c r="G426" s="224" t="s">
        <v>133</v>
      </c>
      <c r="H426" s="225" t="s">
        <v>1275</v>
      </c>
      <c r="I426" s="235">
        <v>11.59</v>
      </c>
      <c r="J426" s="237">
        <v>0.09</v>
      </c>
      <c r="L426" s="245">
        <v>14.05</v>
      </c>
      <c r="M426" s="247">
        <v>0.11</v>
      </c>
    </row>
    <row r="427" spans="1:13" x14ac:dyDescent="0.25">
      <c r="A427" s="52" t="s">
        <v>2345</v>
      </c>
      <c r="B427" s="216" t="s">
        <v>1017</v>
      </c>
      <c r="C427" s="216" t="s">
        <v>36</v>
      </c>
      <c r="D427" s="216" t="s">
        <v>37</v>
      </c>
      <c r="E427" s="263" t="s">
        <v>38</v>
      </c>
      <c r="F427" s="216" t="s">
        <v>1188</v>
      </c>
      <c r="G427" s="217" t="s">
        <v>39</v>
      </c>
      <c r="H427" s="216" t="s">
        <v>1189</v>
      </c>
      <c r="I427" s="216" t="s">
        <v>40</v>
      </c>
      <c r="J427" s="218" t="s">
        <v>41</v>
      </c>
    </row>
    <row r="428" spans="1:13" x14ac:dyDescent="0.25">
      <c r="A428" s="52" t="s">
        <v>2346</v>
      </c>
      <c r="B428" s="219" t="s">
        <v>1190</v>
      </c>
      <c r="C428" s="219" t="s">
        <v>1451</v>
      </c>
      <c r="D428" s="219" t="s">
        <v>70</v>
      </c>
      <c r="E428" s="220" t="s">
        <v>1019</v>
      </c>
      <c r="F428" s="219" t="s">
        <v>1258</v>
      </c>
      <c r="G428" s="221" t="s">
        <v>133</v>
      </c>
      <c r="H428" s="226" t="s">
        <v>1192</v>
      </c>
      <c r="I428" s="236">
        <v>66.5</v>
      </c>
      <c r="J428" s="238">
        <v>66.5</v>
      </c>
      <c r="L428" s="246">
        <v>80.58</v>
      </c>
      <c r="M428" s="249">
        <v>80.58</v>
      </c>
    </row>
    <row r="429" spans="1:13" x14ac:dyDescent="0.25">
      <c r="A429" s="52" t="s">
        <v>2347</v>
      </c>
      <c r="B429" s="222" t="s">
        <v>1193</v>
      </c>
      <c r="C429" s="222">
        <v>11</v>
      </c>
      <c r="D429" s="223" t="s">
        <v>1490</v>
      </c>
      <c r="E429" s="231" t="s">
        <v>1372</v>
      </c>
      <c r="F429" s="222" t="s">
        <v>1195</v>
      </c>
      <c r="G429" s="224" t="s">
        <v>1196</v>
      </c>
      <c r="H429" s="225" t="s">
        <v>1452</v>
      </c>
      <c r="I429" s="235">
        <v>18.399999999999999</v>
      </c>
      <c r="J429" s="237">
        <v>21.16</v>
      </c>
      <c r="L429" s="245">
        <v>22.3</v>
      </c>
      <c r="M429" s="247">
        <v>25.64</v>
      </c>
    </row>
    <row r="430" spans="1:13" x14ac:dyDescent="0.25">
      <c r="A430" s="52" t="s">
        <v>2348</v>
      </c>
      <c r="B430" s="222" t="s">
        <v>1193</v>
      </c>
      <c r="C430" s="222">
        <v>8</v>
      </c>
      <c r="D430" s="223" t="s">
        <v>1490</v>
      </c>
      <c r="E430" s="231" t="s">
        <v>1198</v>
      </c>
      <c r="F430" s="222" t="s">
        <v>1195</v>
      </c>
      <c r="G430" s="224" t="s">
        <v>1196</v>
      </c>
      <c r="H430" s="225" t="s">
        <v>1452</v>
      </c>
      <c r="I430" s="235">
        <v>12.42</v>
      </c>
      <c r="J430" s="237">
        <v>14.28</v>
      </c>
      <c r="L430" s="245">
        <v>15.06</v>
      </c>
      <c r="M430" s="247">
        <v>17.309999999999999</v>
      </c>
    </row>
    <row r="431" spans="1:13" x14ac:dyDescent="0.25">
      <c r="A431" s="52" t="s">
        <v>2349</v>
      </c>
      <c r="B431" s="222" t="s">
        <v>1193</v>
      </c>
      <c r="C431" s="222" t="s">
        <v>1396</v>
      </c>
      <c r="D431" s="223" t="s">
        <v>1490</v>
      </c>
      <c r="E431" s="231" t="s">
        <v>1397</v>
      </c>
      <c r="F431" s="222" t="s">
        <v>1209</v>
      </c>
      <c r="G431" s="224" t="s">
        <v>61</v>
      </c>
      <c r="H431" s="225" t="s">
        <v>1453</v>
      </c>
      <c r="I431" s="237">
        <v>0.37</v>
      </c>
      <c r="J431" s="237">
        <v>1.03</v>
      </c>
      <c r="L431" s="247">
        <v>0.45</v>
      </c>
      <c r="M431" s="247">
        <v>1.26</v>
      </c>
    </row>
    <row r="432" spans="1:13" x14ac:dyDescent="0.25">
      <c r="A432" s="52" t="s">
        <v>2350</v>
      </c>
      <c r="B432" s="222" t="s">
        <v>1193</v>
      </c>
      <c r="C432" s="222">
        <v>11827</v>
      </c>
      <c r="D432" s="222" t="s">
        <v>1266</v>
      </c>
      <c r="E432" s="231" t="s">
        <v>1454</v>
      </c>
      <c r="F432" s="222" t="s">
        <v>1209</v>
      </c>
      <c r="G432" s="224" t="s">
        <v>73</v>
      </c>
      <c r="H432" s="225" t="s">
        <v>1192</v>
      </c>
      <c r="I432" s="235">
        <v>30.01</v>
      </c>
      <c r="J432" s="237">
        <v>30.01</v>
      </c>
      <c r="L432" s="245">
        <v>36.369999999999997</v>
      </c>
      <c r="M432" s="247">
        <v>36.369999999999997</v>
      </c>
    </row>
    <row r="433" spans="1:13" x14ac:dyDescent="0.25">
      <c r="A433" s="52" t="s">
        <v>2351</v>
      </c>
      <c r="B433" s="216" t="s">
        <v>1020</v>
      </c>
      <c r="C433" s="216" t="s">
        <v>36</v>
      </c>
      <c r="D433" s="216" t="s">
        <v>37</v>
      </c>
      <c r="E433" s="263" t="s">
        <v>38</v>
      </c>
      <c r="F433" s="216" t="s">
        <v>1188</v>
      </c>
      <c r="G433" s="217" t="s">
        <v>39</v>
      </c>
      <c r="H433" s="216" t="s">
        <v>1189</v>
      </c>
      <c r="I433" s="216" t="s">
        <v>40</v>
      </c>
      <c r="J433" s="218" t="s">
        <v>41</v>
      </c>
    </row>
    <row r="434" spans="1:13" ht="24" x14ac:dyDescent="0.25">
      <c r="A434" s="52" t="s">
        <v>2352</v>
      </c>
      <c r="B434" s="219" t="s">
        <v>1190</v>
      </c>
      <c r="C434" s="219" t="s">
        <v>1455</v>
      </c>
      <c r="D434" s="219" t="s">
        <v>70</v>
      </c>
      <c r="E434" s="220" t="s">
        <v>1456</v>
      </c>
      <c r="F434" s="219" t="s">
        <v>1258</v>
      </c>
      <c r="G434" s="221" t="s">
        <v>133</v>
      </c>
      <c r="H434" s="226" t="s">
        <v>1192</v>
      </c>
      <c r="I434" s="236">
        <v>254.95</v>
      </c>
      <c r="J434" s="236">
        <v>254.95</v>
      </c>
      <c r="L434" s="246">
        <v>308.92</v>
      </c>
      <c r="M434" s="246">
        <v>308.92</v>
      </c>
    </row>
    <row r="435" spans="1:13" x14ac:dyDescent="0.25">
      <c r="A435" s="52" t="s">
        <v>2353</v>
      </c>
      <c r="B435" s="222" t="s">
        <v>1193</v>
      </c>
      <c r="C435" s="222">
        <v>11</v>
      </c>
      <c r="D435" s="223" t="s">
        <v>1490</v>
      </c>
      <c r="E435" s="231" t="s">
        <v>1372</v>
      </c>
      <c r="F435" s="222" t="s">
        <v>1195</v>
      </c>
      <c r="G435" s="224" t="s">
        <v>1196</v>
      </c>
      <c r="H435" s="225" t="s">
        <v>1452</v>
      </c>
      <c r="I435" s="235">
        <v>18.399999999999999</v>
      </c>
      <c r="J435" s="237">
        <v>21.16</v>
      </c>
      <c r="L435" s="245">
        <v>22.3</v>
      </c>
      <c r="M435" s="247">
        <v>25.64</v>
      </c>
    </row>
    <row r="436" spans="1:13" x14ac:dyDescent="0.25">
      <c r="A436" s="52" t="s">
        <v>2354</v>
      </c>
      <c r="B436" s="222" t="s">
        <v>1193</v>
      </c>
      <c r="C436" s="222">
        <v>8</v>
      </c>
      <c r="D436" s="223" t="s">
        <v>1490</v>
      </c>
      <c r="E436" s="231" t="s">
        <v>1198</v>
      </c>
      <c r="F436" s="222" t="s">
        <v>1195</v>
      </c>
      <c r="G436" s="224" t="s">
        <v>1196</v>
      </c>
      <c r="H436" s="225" t="s">
        <v>1452</v>
      </c>
      <c r="I436" s="235">
        <v>12.42</v>
      </c>
      <c r="J436" s="237">
        <v>14.28</v>
      </c>
      <c r="L436" s="245">
        <v>15.06</v>
      </c>
      <c r="M436" s="247">
        <v>17.309999999999999</v>
      </c>
    </row>
    <row r="437" spans="1:13" x14ac:dyDescent="0.25">
      <c r="A437" s="52" t="s">
        <v>2355</v>
      </c>
      <c r="B437" s="222" t="s">
        <v>1193</v>
      </c>
      <c r="C437" s="222">
        <v>73105</v>
      </c>
      <c r="D437" s="222" t="s">
        <v>1256</v>
      </c>
      <c r="E437" s="231" t="s">
        <v>1457</v>
      </c>
      <c r="F437" s="222" t="s">
        <v>1209</v>
      </c>
      <c r="G437" s="224" t="s">
        <v>133</v>
      </c>
      <c r="H437" s="225" t="s">
        <v>1192</v>
      </c>
      <c r="I437" s="235">
        <v>219.5</v>
      </c>
      <c r="J437" s="235">
        <v>219.5</v>
      </c>
      <c r="L437" s="245">
        <v>265.97000000000003</v>
      </c>
      <c r="M437" s="245">
        <v>265.97000000000003</v>
      </c>
    </row>
    <row r="438" spans="1:13" x14ac:dyDescent="0.25">
      <c r="A438" s="52" t="s">
        <v>2356</v>
      </c>
      <c r="B438" s="216" t="s">
        <v>1022</v>
      </c>
      <c r="C438" s="216" t="s">
        <v>36</v>
      </c>
      <c r="D438" s="216" t="s">
        <v>37</v>
      </c>
      <c r="E438" s="263" t="s">
        <v>38</v>
      </c>
      <c r="F438" s="216" t="s">
        <v>1188</v>
      </c>
      <c r="G438" s="217" t="s">
        <v>39</v>
      </c>
      <c r="H438" s="216" t="s">
        <v>1189</v>
      </c>
      <c r="I438" s="216" t="s">
        <v>40</v>
      </c>
      <c r="J438" s="218" t="s">
        <v>41</v>
      </c>
    </row>
    <row r="439" spans="1:13" ht="24" x14ac:dyDescent="0.25">
      <c r="A439" s="52" t="s">
        <v>2357</v>
      </c>
      <c r="B439" s="219" t="s">
        <v>1190</v>
      </c>
      <c r="C439" s="219" t="s">
        <v>1023</v>
      </c>
      <c r="D439" s="219" t="s">
        <v>70</v>
      </c>
      <c r="E439" s="220" t="s">
        <v>1895</v>
      </c>
      <c r="F439" s="219" t="s">
        <v>1191</v>
      </c>
      <c r="G439" s="221" t="s">
        <v>3</v>
      </c>
      <c r="H439" s="226" t="s">
        <v>1192</v>
      </c>
      <c r="I439" s="236">
        <v>33.06</v>
      </c>
      <c r="J439" s="238">
        <v>33.06</v>
      </c>
      <c r="L439" s="246">
        <v>40.06</v>
      </c>
      <c r="M439" s="249">
        <v>40.06</v>
      </c>
    </row>
    <row r="440" spans="1:13" x14ac:dyDescent="0.25">
      <c r="A440" s="52" t="s">
        <v>2358</v>
      </c>
      <c r="B440" s="222" t="s">
        <v>1193</v>
      </c>
      <c r="C440" s="222">
        <v>8</v>
      </c>
      <c r="D440" s="223" t="s">
        <v>1490</v>
      </c>
      <c r="E440" s="231" t="s">
        <v>1198</v>
      </c>
      <c r="F440" s="222" t="s">
        <v>1195</v>
      </c>
      <c r="G440" s="224" t="s">
        <v>1196</v>
      </c>
      <c r="H440" s="225" t="s">
        <v>1458</v>
      </c>
      <c r="I440" s="235">
        <v>12.42</v>
      </c>
      <c r="J440" s="237">
        <v>7.45</v>
      </c>
      <c r="L440" s="245">
        <v>15.06</v>
      </c>
      <c r="M440" s="247">
        <v>9.0299999999999994</v>
      </c>
    </row>
    <row r="441" spans="1:13" x14ac:dyDescent="0.25">
      <c r="A441" s="52" t="s">
        <v>2359</v>
      </c>
      <c r="B441" s="222" t="s">
        <v>1193</v>
      </c>
      <c r="C441" s="222">
        <v>11</v>
      </c>
      <c r="D441" s="223" t="s">
        <v>1490</v>
      </c>
      <c r="E441" s="231" t="s">
        <v>1372</v>
      </c>
      <c r="F441" s="222" t="s">
        <v>1195</v>
      </c>
      <c r="G441" s="224" t="s">
        <v>1196</v>
      </c>
      <c r="H441" s="225" t="s">
        <v>1459</v>
      </c>
      <c r="I441" s="235">
        <v>18.399999999999999</v>
      </c>
      <c r="J441" s="237">
        <v>11.22</v>
      </c>
      <c r="L441" s="245">
        <v>22.3</v>
      </c>
      <c r="M441" s="247">
        <v>13.6</v>
      </c>
    </row>
    <row r="442" spans="1:13" x14ac:dyDescent="0.25">
      <c r="A442" s="52" t="s">
        <v>2360</v>
      </c>
      <c r="B442" s="222" t="s">
        <v>1193</v>
      </c>
      <c r="C442" s="222">
        <v>3146</v>
      </c>
      <c r="D442" s="222" t="s">
        <v>103</v>
      </c>
      <c r="E442" s="231" t="s">
        <v>1375</v>
      </c>
      <c r="F442" s="222" t="s">
        <v>1209</v>
      </c>
      <c r="G442" s="224" t="s">
        <v>133</v>
      </c>
      <c r="H442" s="225" t="s">
        <v>1261</v>
      </c>
      <c r="I442" s="237">
        <v>3.14</v>
      </c>
      <c r="J442" s="237">
        <v>0.37</v>
      </c>
      <c r="L442" s="247">
        <v>3.81</v>
      </c>
      <c r="M442" s="247">
        <v>0.45</v>
      </c>
    </row>
    <row r="443" spans="1:13" x14ac:dyDescent="0.25">
      <c r="A443" s="52" t="s">
        <v>2361</v>
      </c>
      <c r="B443" s="222" t="s">
        <v>1193</v>
      </c>
      <c r="C443" s="222">
        <v>6302</v>
      </c>
      <c r="D443" s="222" t="s">
        <v>103</v>
      </c>
      <c r="E443" s="231" t="s">
        <v>1460</v>
      </c>
      <c r="F443" s="222" t="s">
        <v>1209</v>
      </c>
      <c r="G443" s="224" t="s">
        <v>133</v>
      </c>
      <c r="H443" s="225" t="s">
        <v>1192</v>
      </c>
      <c r="I443" s="235">
        <v>14.01</v>
      </c>
      <c r="J443" s="237">
        <v>14.01</v>
      </c>
      <c r="L443" s="245">
        <v>16.98</v>
      </c>
      <c r="M443" s="247">
        <v>16.98</v>
      </c>
    </row>
    <row r="444" spans="1:13" x14ac:dyDescent="0.25">
      <c r="A444" s="52" t="s">
        <v>2362</v>
      </c>
      <c r="B444" s="216" t="s">
        <v>1024</v>
      </c>
      <c r="C444" s="216" t="s">
        <v>36</v>
      </c>
      <c r="D444" s="216" t="s">
        <v>37</v>
      </c>
      <c r="E444" s="263" t="s">
        <v>38</v>
      </c>
      <c r="F444" s="216" t="s">
        <v>1188</v>
      </c>
      <c r="G444" s="217" t="s">
        <v>39</v>
      </c>
      <c r="H444" s="216" t="s">
        <v>1189</v>
      </c>
      <c r="I444" s="216" t="s">
        <v>40</v>
      </c>
      <c r="J444" s="218" t="s">
        <v>41</v>
      </c>
    </row>
    <row r="445" spans="1:13" ht="36" x14ac:dyDescent="0.25">
      <c r="A445" s="52" t="s">
        <v>2363</v>
      </c>
      <c r="B445" s="219" t="s">
        <v>1190</v>
      </c>
      <c r="C445" s="219" t="s">
        <v>1025</v>
      </c>
      <c r="D445" s="219" t="s">
        <v>70</v>
      </c>
      <c r="E445" s="220" t="s">
        <v>3146</v>
      </c>
      <c r="F445" s="219" t="s">
        <v>1191</v>
      </c>
      <c r="G445" s="221" t="s">
        <v>3</v>
      </c>
      <c r="H445" s="226" t="s">
        <v>1192</v>
      </c>
      <c r="I445" s="236">
        <v>10.53</v>
      </c>
      <c r="J445" s="238">
        <v>10.53</v>
      </c>
      <c r="L445" s="246">
        <v>12.76</v>
      </c>
      <c r="M445" s="249">
        <v>12.76</v>
      </c>
    </row>
    <row r="446" spans="1:13" x14ac:dyDescent="0.25">
      <c r="A446" s="52" t="s">
        <v>2364</v>
      </c>
      <c r="B446" s="222" t="s">
        <v>1193</v>
      </c>
      <c r="C446" s="222">
        <v>8</v>
      </c>
      <c r="D446" s="223" t="s">
        <v>1490</v>
      </c>
      <c r="E446" s="231" t="s">
        <v>1198</v>
      </c>
      <c r="F446" s="222" t="s">
        <v>1195</v>
      </c>
      <c r="G446" s="224" t="s">
        <v>1196</v>
      </c>
      <c r="H446" s="225" t="s">
        <v>1404</v>
      </c>
      <c r="I446" s="235">
        <v>12.42</v>
      </c>
      <c r="J446" s="237">
        <v>1.98</v>
      </c>
      <c r="L446" s="245">
        <v>15.06</v>
      </c>
      <c r="M446" s="247">
        <v>2.4</v>
      </c>
    </row>
    <row r="447" spans="1:13" x14ac:dyDescent="0.25">
      <c r="A447" s="52" t="s">
        <v>2365</v>
      </c>
      <c r="B447" s="222" t="s">
        <v>1193</v>
      </c>
      <c r="C447" s="222">
        <v>11</v>
      </c>
      <c r="D447" s="223" t="s">
        <v>1490</v>
      </c>
      <c r="E447" s="231" t="s">
        <v>1372</v>
      </c>
      <c r="F447" s="222" t="s">
        <v>1195</v>
      </c>
      <c r="G447" s="224" t="s">
        <v>1196</v>
      </c>
      <c r="H447" s="225" t="s">
        <v>1404</v>
      </c>
      <c r="I447" s="235">
        <v>18.399999999999999</v>
      </c>
      <c r="J447" s="237">
        <v>2.93</v>
      </c>
      <c r="L447" s="245">
        <v>22.3</v>
      </c>
      <c r="M447" s="247">
        <v>3.56</v>
      </c>
    </row>
    <row r="448" spans="1:13" x14ac:dyDescent="0.25">
      <c r="A448" s="52" t="s">
        <v>2366</v>
      </c>
      <c r="B448" s="222" t="s">
        <v>1193</v>
      </c>
      <c r="C448" s="222" t="s">
        <v>1396</v>
      </c>
      <c r="D448" s="223" t="s">
        <v>1490</v>
      </c>
      <c r="E448" s="231" t="s">
        <v>1397</v>
      </c>
      <c r="F448" s="222" t="s">
        <v>1209</v>
      </c>
      <c r="G448" s="224" t="s">
        <v>61</v>
      </c>
      <c r="H448" s="225" t="s">
        <v>1461</v>
      </c>
      <c r="I448" s="237">
        <v>0.37</v>
      </c>
      <c r="J448" s="237">
        <v>0.44</v>
      </c>
      <c r="L448" s="247">
        <v>0.45</v>
      </c>
      <c r="M448" s="247">
        <v>0.54</v>
      </c>
    </row>
    <row r="449" spans="1:13" ht="24" x14ac:dyDescent="0.25">
      <c r="A449" s="52" t="s">
        <v>2367</v>
      </c>
      <c r="B449" s="222" t="s">
        <v>1193</v>
      </c>
      <c r="C449" s="222">
        <v>770</v>
      </c>
      <c r="D449" s="222" t="s">
        <v>103</v>
      </c>
      <c r="E449" s="231" t="s">
        <v>1462</v>
      </c>
      <c r="F449" s="222" t="s">
        <v>1209</v>
      </c>
      <c r="G449" s="224" t="s">
        <v>133</v>
      </c>
      <c r="H449" s="225" t="s">
        <v>1192</v>
      </c>
      <c r="I449" s="237">
        <v>5.16</v>
      </c>
      <c r="J449" s="237">
        <v>5.16</v>
      </c>
      <c r="L449" s="247">
        <v>6.26</v>
      </c>
      <c r="M449" s="247">
        <v>6.26</v>
      </c>
    </row>
    <row r="450" spans="1:13" x14ac:dyDescent="0.25">
      <c r="A450" s="52" t="s">
        <v>2368</v>
      </c>
      <c r="B450" s="216" t="s">
        <v>1026</v>
      </c>
      <c r="C450" s="216" t="s">
        <v>36</v>
      </c>
      <c r="D450" s="216" t="s">
        <v>37</v>
      </c>
      <c r="E450" s="263" t="s">
        <v>38</v>
      </c>
      <c r="F450" s="216" t="s">
        <v>1188</v>
      </c>
      <c r="G450" s="217" t="s">
        <v>39</v>
      </c>
      <c r="H450" s="216" t="s">
        <v>1189</v>
      </c>
      <c r="I450" s="216" t="s">
        <v>40</v>
      </c>
      <c r="J450" s="218" t="s">
        <v>41</v>
      </c>
    </row>
    <row r="451" spans="1:13" x14ac:dyDescent="0.25">
      <c r="A451" s="52" t="s">
        <v>2369</v>
      </c>
      <c r="B451" s="219" t="s">
        <v>1190</v>
      </c>
      <c r="C451" s="219" t="s">
        <v>1463</v>
      </c>
      <c r="D451" s="219" t="s">
        <v>70</v>
      </c>
      <c r="E451" s="220" t="s">
        <v>1028</v>
      </c>
      <c r="F451" s="219" t="s">
        <v>1253</v>
      </c>
      <c r="G451" s="221" t="s">
        <v>133</v>
      </c>
      <c r="H451" s="226" t="s">
        <v>1192</v>
      </c>
      <c r="I451" s="236">
        <v>11.12</v>
      </c>
      <c r="J451" s="238">
        <v>11.12</v>
      </c>
      <c r="L451" s="246">
        <v>13.48</v>
      </c>
      <c r="M451" s="249">
        <v>13.48</v>
      </c>
    </row>
    <row r="452" spans="1:13" x14ac:dyDescent="0.25">
      <c r="A452" s="52" t="s">
        <v>2370</v>
      </c>
      <c r="B452" s="222" t="s">
        <v>1193</v>
      </c>
      <c r="C452" s="222">
        <v>8</v>
      </c>
      <c r="D452" s="223" t="s">
        <v>1490</v>
      </c>
      <c r="E452" s="231" t="s">
        <v>1198</v>
      </c>
      <c r="F452" s="222" t="s">
        <v>1195</v>
      </c>
      <c r="G452" s="224" t="s">
        <v>1196</v>
      </c>
      <c r="H452" s="225" t="s">
        <v>1404</v>
      </c>
      <c r="I452" s="235">
        <v>12.42</v>
      </c>
      <c r="J452" s="237">
        <v>1.98</v>
      </c>
      <c r="L452" s="245">
        <v>15.06</v>
      </c>
      <c r="M452" s="247">
        <v>2.4</v>
      </c>
    </row>
    <row r="453" spans="1:13" x14ac:dyDescent="0.25">
      <c r="A453" s="52" t="s">
        <v>2371</v>
      </c>
      <c r="B453" s="222" t="s">
        <v>1193</v>
      </c>
      <c r="C453" s="222">
        <v>11</v>
      </c>
      <c r="D453" s="223" t="s">
        <v>1490</v>
      </c>
      <c r="E453" s="231" t="s">
        <v>1372</v>
      </c>
      <c r="F453" s="222" t="s">
        <v>1195</v>
      </c>
      <c r="G453" s="224" t="s">
        <v>1196</v>
      </c>
      <c r="H453" s="225" t="s">
        <v>1404</v>
      </c>
      <c r="I453" s="235">
        <v>18.399999999999999</v>
      </c>
      <c r="J453" s="237">
        <v>2.93</v>
      </c>
      <c r="L453" s="245">
        <v>22.3</v>
      </c>
      <c r="M453" s="247">
        <v>3.56</v>
      </c>
    </row>
    <row r="454" spans="1:13" ht="24" x14ac:dyDescent="0.25">
      <c r="A454" s="52" t="s">
        <v>2372</v>
      </c>
      <c r="B454" s="222" t="s">
        <v>1193</v>
      </c>
      <c r="C454" s="222">
        <v>4186</v>
      </c>
      <c r="D454" s="222" t="s">
        <v>103</v>
      </c>
      <c r="E454" s="231" t="s">
        <v>1464</v>
      </c>
      <c r="F454" s="222" t="s">
        <v>1209</v>
      </c>
      <c r="G454" s="224" t="s">
        <v>133</v>
      </c>
      <c r="H454" s="225" t="s">
        <v>1192</v>
      </c>
      <c r="I454" s="237">
        <v>6.2</v>
      </c>
      <c r="J454" s="237">
        <v>6.2</v>
      </c>
      <c r="L454" s="247">
        <v>7.52</v>
      </c>
      <c r="M454" s="247">
        <v>7.52</v>
      </c>
    </row>
    <row r="455" spans="1:13" x14ac:dyDescent="0.25">
      <c r="A455" s="52" t="s">
        <v>2373</v>
      </c>
      <c r="B455" s="216" t="s">
        <v>1030</v>
      </c>
      <c r="C455" s="216" t="s">
        <v>36</v>
      </c>
      <c r="D455" s="216" t="s">
        <v>37</v>
      </c>
      <c r="E455" s="263" t="s">
        <v>38</v>
      </c>
      <c r="F455" s="216" t="s">
        <v>1188</v>
      </c>
      <c r="G455" s="217" t="s">
        <v>39</v>
      </c>
      <c r="H455" s="216" t="s">
        <v>1189</v>
      </c>
      <c r="I455" s="216" t="s">
        <v>40</v>
      </c>
      <c r="J455" s="218" t="s">
        <v>41</v>
      </c>
    </row>
    <row r="456" spans="1:13" x14ac:dyDescent="0.25">
      <c r="A456" s="52" t="s">
        <v>2374</v>
      </c>
      <c r="B456" s="219" t="s">
        <v>1190</v>
      </c>
      <c r="C456" s="219" t="s">
        <v>1465</v>
      </c>
      <c r="D456" s="219" t="s">
        <v>70</v>
      </c>
      <c r="E456" s="220" t="s">
        <v>1032</v>
      </c>
      <c r="F456" s="219" t="s">
        <v>1253</v>
      </c>
      <c r="G456" s="221" t="s">
        <v>133</v>
      </c>
      <c r="H456" s="226" t="s">
        <v>1192</v>
      </c>
      <c r="I456" s="236">
        <v>12.99</v>
      </c>
      <c r="J456" s="238">
        <v>12.99</v>
      </c>
      <c r="L456" s="246">
        <v>15.74</v>
      </c>
      <c r="M456" s="249">
        <v>15.74</v>
      </c>
    </row>
    <row r="457" spans="1:13" x14ac:dyDescent="0.25">
      <c r="A457" s="52" t="s">
        <v>2375</v>
      </c>
      <c r="B457" s="222" t="s">
        <v>1193</v>
      </c>
      <c r="C457" s="222">
        <v>8</v>
      </c>
      <c r="D457" s="223" t="s">
        <v>1490</v>
      </c>
      <c r="E457" s="231" t="s">
        <v>1198</v>
      </c>
      <c r="F457" s="222" t="s">
        <v>1195</v>
      </c>
      <c r="G457" s="224" t="s">
        <v>1196</v>
      </c>
      <c r="H457" s="225" t="s">
        <v>1404</v>
      </c>
      <c r="I457" s="235">
        <v>12.42</v>
      </c>
      <c r="J457" s="237">
        <v>1.98</v>
      </c>
      <c r="L457" s="245">
        <v>15.06</v>
      </c>
      <c r="M457" s="247">
        <v>2.4</v>
      </c>
    </row>
    <row r="458" spans="1:13" x14ac:dyDescent="0.25">
      <c r="A458" s="52" t="s">
        <v>2376</v>
      </c>
      <c r="B458" s="222" t="s">
        <v>1193</v>
      </c>
      <c r="C458" s="222">
        <v>11</v>
      </c>
      <c r="D458" s="223" t="s">
        <v>1490</v>
      </c>
      <c r="E458" s="231" t="s">
        <v>1372</v>
      </c>
      <c r="F458" s="222" t="s">
        <v>1195</v>
      </c>
      <c r="G458" s="224" t="s">
        <v>1196</v>
      </c>
      <c r="H458" s="225" t="s">
        <v>1404</v>
      </c>
      <c r="I458" s="235">
        <v>18.399999999999999</v>
      </c>
      <c r="J458" s="237">
        <v>2.93</v>
      </c>
      <c r="L458" s="245">
        <v>22.3</v>
      </c>
      <c r="M458" s="247">
        <v>3.56</v>
      </c>
    </row>
    <row r="459" spans="1:13" ht="24" x14ac:dyDescent="0.25">
      <c r="A459" s="52" t="s">
        <v>2377</v>
      </c>
      <c r="B459" s="222" t="s">
        <v>1193</v>
      </c>
      <c r="C459" s="222">
        <v>4187</v>
      </c>
      <c r="D459" s="222" t="s">
        <v>103</v>
      </c>
      <c r="E459" s="231" t="s">
        <v>1466</v>
      </c>
      <c r="F459" s="222" t="s">
        <v>1209</v>
      </c>
      <c r="G459" s="224" t="s">
        <v>133</v>
      </c>
      <c r="H459" s="225" t="s">
        <v>1192</v>
      </c>
      <c r="I459" s="237">
        <v>8.07</v>
      </c>
      <c r="J459" s="237">
        <v>8.07</v>
      </c>
      <c r="L459" s="247">
        <v>9.7799999999999994</v>
      </c>
      <c r="M459" s="247">
        <v>9.7799999999999994</v>
      </c>
    </row>
    <row r="460" spans="1:13" x14ac:dyDescent="0.25">
      <c r="A460" s="52" t="s">
        <v>2378</v>
      </c>
      <c r="B460" s="216" t="s">
        <v>1034</v>
      </c>
      <c r="C460" s="216" t="s">
        <v>36</v>
      </c>
      <c r="D460" s="216" t="s">
        <v>37</v>
      </c>
      <c r="E460" s="263" t="s">
        <v>38</v>
      </c>
      <c r="F460" s="216" t="s">
        <v>1188</v>
      </c>
      <c r="G460" s="217" t="s">
        <v>39</v>
      </c>
      <c r="H460" s="216" t="s">
        <v>1189</v>
      </c>
      <c r="I460" s="216" t="s">
        <v>40</v>
      </c>
      <c r="J460" s="218" t="s">
        <v>41</v>
      </c>
    </row>
    <row r="461" spans="1:13" x14ac:dyDescent="0.25">
      <c r="A461" s="52" t="s">
        <v>2379</v>
      </c>
      <c r="B461" s="219" t="s">
        <v>1190</v>
      </c>
      <c r="C461" s="219" t="s">
        <v>1467</v>
      </c>
      <c r="D461" s="219" t="s">
        <v>70</v>
      </c>
      <c r="E461" s="220" t="s">
        <v>1036</v>
      </c>
      <c r="F461" s="219" t="s">
        <v>1253</v>
      </c>
      <c r="G461" s="221" t="s">
        <v>133</v>
      </c>
      <c r="H461" s="226" t="s">
        <v>1192</v>
      </c>
      <c r="I461" s="236">
        <v>37.729999999999997</v>
      </c>
      <c r="J461" s="238">
        <v>37.729999999999997</v>
      </c>
      <c r="L461" s="246">
        <v>45.72</v>
      </c>
      <c r="M461" s="249">
        <v>45.72</v>
      </c>
    </row>
    <row r="462" spans="1:13" x14ac:dyDescent="0.25">
      <c r="A462" s="52" t="s">
        <v>2380</v>
      </c>
      <c r="B462" s="222" t="s">
        <v>1193</v>
      </c>
      <c r="C462" s="222">
        <v>8</v>
      </c>
      <c r="D462" s="223" t="s">
        <v>1490</v>
      </c>
      <c r="E462" s="231" t="s">
        <v>1198</v>
      </c>
      <c r="F462" s="222" t="s">
        <v>1195</v>
      </c>
      <c r="G462" s="224" t="s">
        <v>1196</v>
      </c>
      <c r="H462" s="225" t="s">
        <v>1468</v>
      </c>
      <c r="I462" s="235">
        <v>12.42</v>
      </c>
      <c r="J462" s="237">
        <v>5.36</v>
      </c>
      <c r="L462" s="245">
        <v>15.06</v>
      </c>
      <c r="M462" s="247">
        <v>6.5</v>
      </c>
    </row>
    <row r="463" spans="1:13" x14ac:dyDescent="0.25">
      <c r="A463" s="52" t="s">
        <v>2381</v>
      </c>
      <c r="B463" s="222" t="s">
        <v>1193</v>
      </c>
      <c r="C463" s="222">
        <v>11</v>
      </c>
      <c r="D463" s="223" t="s">
        <v>1490</v>
      </c>
      <c r="E463" s="231" t="s">
        <v>1372</v>
      </c>
      <c r="F463" s="222" t="s">
        <v>1195</v>
      </c>
      <c r="G463" s="224" t="s">
        <v>1196</v>
      </c>
      <c r="H463" s="225" t="s">
        <v>1468</v>
      </c>
      <c r="I463" s="235">
        <v>18.399999999999999</v>
      </c>
      <c r="J463" s="237">
        <v>7.94</v>
      </c>
      <c r="L463" s="245">
        <v>22.3</v>
      </c>
      <c r="M463" s="247">
        <v>9.6300000000000008</v>
      </c>
    </row>
    <row r="464" spans="1:13" x14ac:dyDescent="0.25">
      <c r="A464" s="52" t="s">
        <v>2382</v>
      </c>
      <c r="B464" s="222" t="s">
        <v>1193</v>
      </c>
      <c r="C464" s="222">
        <v>10480</v>
      </c>
      <c r="D464" s="222" t="s">
        <v>1266</v>
      </c>
      <c r="E464" s="231" t="s">
        <v>1469</v>
      </c>
      <c r="F464" s="222" t="s">
        <v>1209</v>
      </c>
      <c r="G464" s="224" t="s">
        <v>73</v>
      </c>
      <c r="H464" s="225" t="s">
        <v>1192</v>
      </c>
      <c r="I464" s="235">
        <v>24.42</v>
      </c>
      <c r="J464" s="237">
        <v>24.42</v>
      </c>
      <c r="L464" s="245">
        <v>29.59</v>
      </c>
      <c r="M464" s="247">
        <v>29.59</v>
      </c>
    </row>
    <row r="465" spans="1:13" x14ac:dyDescent="0.25">
      <c r="A465" s="52" t="s">
        <v>2383</v>
      </c>
      <c r="B465" s="216" t="s">
        <v>1037</v>
      </c>
      <c r="C465" s="216" t="s">
        <v>36</v>
      </c>
      <c r="D465" s="216" t="s">
        <v>37</v>
      </c>
      <c r="E465" s="263" t="s">
        <v>38</v>
      </c>
      <c r="F465" s="216" t="s">
        <v>1188</v>
      </c>
      <c r="G465" s="217" t="s">
        <v>39</v>
      </c>
      <c r="H465" s="216" t="s">
        <v>1189</v>
      </c>
      <c r="I465" s="216" t="s">
        <v>40</v>
      </c>
      <c r="J465" s="218" t="s">
        <v>41</v>
      </c>
    </row>
    <row r="466" spans="1:13" x14ac:dyDescent="0.25">
      <c r="A466" s="52" t="s">
        <v>2384</v>
      </c>
      <c r="B466" s="219" t="s">
        <v>1190</v>
      </c>
      <c r="C466" s="219" t="s">
        <v>1470</v>
      </c>
      <c r="D466" s="219" t="s">
        <v>70</v>
      </c>
      <c r="E466" s="220" t="s">
        <v>1039</v>
      </c>
      <c r="F466" s="219" t="s">
        <v>1253</v>
      </c>
      <c r="G466" s="221" t="s">
        <v>133</v>
      </c>
      <c r="H466" s="226" t="s">
        <v>1192</v>
      </c>
      <c r="I466" s="236">
        <v>54.01</v>
      </c>
      <c r="J466" s="238">
        <v>54.01</v>
      </c>
      <c r="L466" s="246">
        <v>65.45</v>
      </c>
      <c r="M466" s="249">
        <v>65.45</v>
      </c>
    </row>
    <row r="467" spans="1:13" x14ac:dyDescent="0.25">
      <c r="A467" s="52" t="s">
        <v>2385</v>
      </c>
      <c r="B467" s="222" t="s">
        <v>1193</v>
      </c>
      <c r="C467" s="222">
        <v>8</v>
      </c>
      <c r="D467" s="223" t="s">
        <v>1490</v>
      </c>
      <c r="E467" s="231" t="s">
        <v>1198</v>
      </c>
      <c r="F467" s="222" t="s">
        <v>1195</v>
      </c>
      <c r="G467" s="224" t="s">
        <v>1196</v>
      </c>
      <c r="H467" s="225" t="s">
        <v>1468</v>
      </c>
      <c r="I467" s="235">
        <v>12.42</v>
      </c>
      <c r="J467" s="237">
        <v>5.36</v>
      </c>
      <c r="L467" s="245">
        <v>15.06</v>
      </c>
      <c r="M467" s="247">
        <v>6.5</v>
      </c>
    </row>
    <row r="468" spans="1:13" x14ac:dyDescent="0.25">
      <c r="A468" s="52" t="s">
        <v>2386</v>
      </c>
      <c r="B468" s="222" t="s">
        <v>1193</v>
      </c>
      <c r="C468" s="222">
        <v>11</v>
      </c>
      <c r="D468" s="223" t="s">
        <v>1490</v>
      </c>
      <c r="E468" s="231" t="s">
        <v>1372</v>
      </c>
      <c r="F468" s="222" t="s">
        <v>1195</v>
      </c>
      <c r="G468" s="224" t="s">
        <v>1196</v>
      </c>
      <c r="H468" s="225" t="s">
        <v>1468</v>
      </c>
      <c r="I468" s="235">
        <v>18.399999999999999</v>
      </c>
      <c r="J468" s="237">
        <v>7.94</v>
      </c>
      <c r="L468" s="245">
        <v>22.3</v>
      </c>
      <c r="M468" s="247">
        <v>9.6300000000000008</v>
      </c>
    </row>
    <row r="469" spans="1:13" x14ac:dyDescent="0.25">
      <c r="A469" s="52" t="s">
        <v>2387</v>
      </c>
      <c r="B469" s="222" t="s">
        <v>1193</v>
      </c>
      <c r="C469" s="222">
        <v>10479</v>
      </c>
      <c r="D469" s="222" t="s">
        <v>1266</v>
      </c>
      <c r="E469" s="231" t="s">
        <v>1471</v>
      </c>
      <c r="F469" s="222" t="s">
        <v>1209</v>
      </c>
      <c r="G469" s="224" t="s">
        <v>73</v>
      </c>
      <c r="H469" s="225" t="s">
        <v>1192</v>
      </c>
      <c r="I469" s="235">
        <v>40.700000000000003</v>
      </c>
      <c r="J469" s="237">
        <v>40.700000000000003</v>
      </c>
      <c r="L469" s="245">
        <v>49.32</v>
      </c>
      <c r="M469" s="247">
        <v>49.32</v>
      </c>
    </row>
    <row r="470" spans="1:13" x14ac:dyDescent="0.25">
      <c r="A470" s="52" t="s">
        <v>2388</v>
      </c>
      <c r="B470" s="216" t="s">
        <v>1040</v>
      </c>
      <c r="C470" s="216" t="s">
        <v>36</v>
      </c>
      <c r="D470" s="216" t="s">
        <v>37</v>
      </c>
      <c r="E470" s="263" t="s">
        <v>38</v>
      </c>
      <c r="F470" s="216" t="s">
        <v>1188</v>
      </c>
      <c r="G470" s="217" t="s">
        <v>39</v>
      </c>
      <c r="H470" s="216" t="s">
        <v>1189</v>
      </c>
      <c r="I470" s="216" t="s">
        <v>40</v>
      </c>
      <c r="J470" s="218" t="s">
        <v>41</v>
      </c>
    </row>
    <row r="471" spans="1:13" x14ac:dyDescent="0.25">
      <c r="A471" s="52" t="s">
        <v>2389</v>
      </c>
      <c r="B471" s="219" t="s">
        <v>1190</v>
      </c>
      <c r="C471" s="219" t="s">
        <v>1041</v>
      </c>
      <c r="D471" s="219" t="s">
        <v>70</v>
      </c>
      <c r="E471" s="220" t="s">
        <v>1042</v>
      </c>
      <c r="F471" s="219" t="s">
        <v>1191</v>
      </c>
      <c r="G471" s="221" t="s">
        <v>3</v>
      </c>
      <c r="H471" s="226" t="s">
        <v>1192</v>
      </c>
      <c r="I471" s="236">
        <v>12.28</v>
      </c>
      <c r="J471" s="238">
        <v>12.28</v>
      </c>
      <c r="L471" s="246">
        <v>14.89</v>
      </c>
      <c r="M471" s="249">
        <v>14.89</v>
      </c>
    </row>
    <row r="472" spans="1:13" x14ac:dyDescent="0.25">
      <c r="A472" s="52" t="s">
        <v>2390</v>
      </c>
      <c r="B472" s="222" t="s">
        <v>1193</v>
      </c>
      <c r="C472" s="222">
        <v>8</v>
      </c>
      <c r="D472" s="223" t="s">
        <v>1490</v>
      </c>
      <c r="E472" s="231" t="s">
        <v>1198</v>
      </c>
      <c r="F472" s="222" t="s">
        <v>1195</v>
      </c>
      <c r="G472" s="224" t="s">
        <v>1196</v>
      </c>
      <c r="H472" s="225" t="s">
        <v>1239</v>
      </c>
      <c r="I472" s="235">
        <v>12.42</v>
      </c>
      <c r="J472" s="237">
        <v>2.48</v>
      </c>
      <c r="L472" s="245">
        <v>15.06</v>
      </c>
      <c r="M472" s="247">
        <v>3.01</v>
      </c>
    </row>
    <row r="473" spans="1:13" x14ac:dyDescent="0.25">
      <c r="A473" s="52" t="s">
        <v>2391</v>
      </c>
      <c r="B473" s="222" t="s">
        <v>1193</v>
      </c>
      <c r="C473" s="222">
        <v>12</v>
      </c>
      <c r="D473" s="223" t="s">
        <v>1490</v>
      </c>
      <c r="E473" s="231" t="s">
        <v>1255</v>
      </c>
      <c r="F473" s="222" t="s">
        <v>1195</v>
      </c>
      <c r="G473" s="224" t="s">
        <v>1196</v>
      </c>
      <c r="H473" s="225" t="s">
        <v>1239</v>
      </c>
      <c r="I473" s="235">
        <v>18.399999999999999</v>
      </c>
      <c r="J473" s="237">
        <v>3.68</v>
      </c>
      <c r="L473" s="245">
        <v>22.3</v>
      </c>
      <c r="M473" s="247">
        <v>4.46</v>
      </c>
    </row>
    <row r="474" spans="1:13" ht="24" x14ac:dyDescent="0.25">
      <c r="A474" s="52" t="s">
        <v>2392</v>
      </c>
      <c r="B474" s="222" t="s">
        <v>1193</v>
      </c>
      <c r="C474" s="222">
        <v>39634</v>
      </c>
      <c r="D474" s="222" t="s">
        <v>103</v>
      </c>
      <c r="E474" s="231" t="s">
        <v>3147</v>
      </c>
      <c r="F474" s="222" t="s">
        <v>1209</v>
      </c>
      <c r="G474" s="224" t="s">
        <v>289</v>
      </c>
      <c r="H474" s="225" t="s">
        <v>1192</v>
      </c>
      <c r="I474" s="237">
        <v>6.12</v>
      </c>
      <c r="J474" s="237">
        <v>6.12</v>
      </c>
      <c r="L474" s="247">
        <v>7.42</v>
      </c>
      <c r="M474" s="247">
        <v>7.42</v>
      </c>
    </row>
    <row r="475" spans="1:13" x14ac:dyDescent="0.25">
      <c r="A475" s="52" t="s">
        <v>2393</v>
      </c>
      <c r="B475" s="216" t="s">
        <v>1045</v>
      </c>
      <c r="C475" s="216" t="s">
        <v>36</v>
      </c>
      <c r="D475" s="216" t="s">
        <v>37</v>
      </c>
      <c r="E475" s="263" t="s">
        <v>38</v>
      </c>
      <c r="F475" s="216" t="s">
        <v>1188</v>
      </c>
      <c r="G475" s="217" t="s">
        <v>39</v>
      </c>
      <c r="H475" s="216" t="s">
        <v>1189</v>
      </c>
      <c r="I475" s="216" t="s">
        <v>40</v>
      </c>
      <c r="J475" s="218" t="s">
        <v>41</v>
      </c>
    </row>
    <row r="476" spans="1:13" x14ac:dyDescent="0.25">
      <c r="A476" s="52" t="s">
        <v>2394</v>
      </c>
      <c r="B476" s="219" t="s">
        <v>1190</v>
      </c>
      <c r="C476" s="219" t="s">
        <v>1046</v>
      </c>
      <c r="D476" s="219" t="s">
        <v>70</v>
      </c>
      <c r="E476" s="220" t="s">
        <v>1047</v>
      </c>
      <c r="F476" s="219" t="s">
        <v>1191</v>
      </c>
      <c r="G476" s="221" t="s">
        <v>3</v>
      </c>
      <c r="H476" s="226" t="s">
        <v>1192</v>
      </c>
      <c r="I476" s="236">
        <v>1194.6300000000001</v>
      </c>
      <c r="J476" s="236">
        <v>1194.6300000000001</v>
      </c>
      <c r="L476" s="246">
        <v>1447.52</v>
      </c>
      <c r="M476" s="246">
        <v>1447.52</v>
      </c>
    </row>
    <row r="477" spans="1:13" x14ac:dyDescent="0.25">
      <c r="A477" s="52" t="s">
        <v>2395</v>
      </c>
      <c r="B477" s="227" t="s">
        <v>1237</v>
      </c>
      <c r="C477" s="227">
        <v>250101</v>
      </c>
      <c r="D477" s="233" t="s">
        <v>1490</v>
      </c>
      <c r="E477" s="232" t="s">
        <v>83</v>
      </c>
      <c r="F477" s="227">
        <v>25</v>
      </c>
      <c r="G477" s="228" t="s">
        <v>79</v>
      </c>
      <c r="H477" s="229" t="s">
        <v>1472</v>
      </c>
      <c r="I477" s="234">
        <v>74.66</v>
      </c>
      <c r="J477" s="234">
        <v>1194.6300000000001</v>
      </c>
      <c r="L477" s="244">
        <v>90.47</v>
      </c>
      <c r="M477" s="244">
        <v>1447.52</v>
      </c>
    </row>
  </sheetData>
  <sortState ref="A2:M473">
    <sortCondition ref="A2:A473"/>
  </sortState>
  <mergeCells count="5">
    <mergeCell ref="L5:M5"/>
    <mergeCell ref="D1:E1"/>
    <mergeCell ref="D2:E2"/>
    <mergeCell ref="B3:J3"/>
    <mergeCell ref="B4:J4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7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6146" r:id="rId4">
          <objectPr defaultSize="0" autoPict="0" r:id="rId5">
            <anchor moveWithCells="1" sizeWithCells="1">
              <from>
                <xdr:col>9</xdr:col>
                <xdr:colOff>83820</xdr:colOff>
                <xdr:row>0</xdr:row>
                <xdr:rowOff>129540</xdr:rowOff>
              </from>
              <to>
                <xdr:col>9</xdr:col>
                <xdr:colOff>746760</xdr:colOff>
                <xdr:row>1</xdr:row>
                <xdr:rowOff>906780</xdr:rowOff>
              </to>
            </anchor>
          </objectPr>
        </oleObject>
      </mc:Choice>
      <mc:Fallback>
        <oleObject progId="CorelDraw.Graphic.17" shapeId="614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8</vt:i4>
      </vt:variant>
    </vt:vector>
  </HeadingPairs>
  <TitlesOfParts>
    <vt:vector size="14" baseType="lpstr">
      <vt:lpstr>Resumo</vt:lpstr>
      <vt:lpstr>Planilha</vt:lpstr>
      <vt:lpstr>Cronograma</vt:lpstr>
      <vt:lpstr>Parcela Maior Relevância</vt:lpstr>
      <vt:lpstr>BDI</vt:lpstr>
      <vt:lpstr>CPU's</vt:lpstr>
      <vt:lpstr>BDI!Area_de_impressao</vt:lpstr>
      <vt:lpstr>'CPU''s'!Area_de_impressao</vt:lpstr>
      <vt:lpstr>Cronograma!Area_de_impressao</vt:lpstr>
      <vt:lpstr>Planilha!Area_de_impressao</vt:lpstr>
      <vt:lpstr>Resumo!Area_de_impressao</vt:lpstr>
      <vt:lpstr>'CPU''s'!Titulos_de_impressao</vt:lpstr>
      <vt:lpstr>Cronograma!Titulos_de_impressao</vt:lpstr>
      <vt:lpstr>Planilha!Titulos_de_impressao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2024-03-06T12:15:29Z</dcterms:modified>
</cp:coreProperties>
</file>