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eLivro" defaultThemeVersion="123820"/>
  <mc:AlternateContent xmlns:mc="http://schemas.openxmlformats.org/markup-compatibility/2006">
    <mc:Choice Requires="x15">
      <x15ac:absPath xmlns:x15ac="http://schemas.microsoft.com/office/spreadsheetml/2010/11/ac" url="C:\Users\Usuario\Desktop\EDITAIS S.O.S WORKS\06 - 05.10 - EDITAL SEDUC BARÃO DE MOSSAMEDES - MOSSAMEDES\"/>
    </mc:Choice>
  </mc:AlternateContent>
  <xr:revisionPtr revIDLastSave="0" documentId="13_ncr:1_{FEAA671D-3C2D-4860-AFA8-AC518D2F7DA1}" xr6:coauthVersionLast="47" xr6:coauthVersionMax="47" xr10:uidLastSave="{00000000-0000-0000-0000-000000000000}"/>
  <bookViews>
    <workbookView xWindow="-120" yWindow="-120" windowWidth="20730" windowHeight="11040" tabRatio="876" activeTab="2" xr2:uid="{00000000-000D-0000-FFFF-FFFF00000000}"/>
  </bookViews>
  <sheets>
    <sheet name="RESUMO" sheetId="14" r:id="rId1"/>
    <sheet name="ORÇAMENTO" sheetId="35" r:id="rId2"/>
    <sheet name="SOMATORIO DE SERVIÇOS" sheetId="2" r:id="rId3"/>
    <sheet name="CONOGRAMA FINANCEIRO" sheetId="3" r:id="rId4"/>
    <sheet name="COMPOSIÇÃO B.D.I" sheetId="27" r:id="rId5"/>
    <sheet name="RELEVÂNCIA" sheetId="13" r:id="rId6"/>
  </sheets>
  <externalReferences>
    <externalReference r:id="rId7"/>
    <externalReference r:id="rId8"/>
    <externalReference r:id="rId9"/>
  </externalReferences>
  <definedNames>
    <definedName name="_xlnm.Print_Area" localSheetId="4">'COMPOSIÇÃO B.D.I'!$A$1:$F$30</definedName>
    <definedName name="_xlnm.Print_Area" localSheetId="3">'CONOGRAMA FINANCEIRO'!$A$1:$O$43</definedName>
    <definedName name="_xlnm.Print_Area" localSheetId="1">ORÇAMENTO!$A$1:$I$851</definedName>
    <definedName name="_xlnm.Print_Area" localSheetId="5">RELEVÂNCIA!$A$1:$F$19</definedName>
    <definedName name="_xlnm.Print_Area" localSheetId="0">RESUMO!$A$1:$G$39</definedName>
    <definedName name="_xlnm.Print_Area" localSheetId="2">'SOMATORIO DE SERVIÇOS'!$A$1:$E$37</definedName>
    <definedName name="Averniz" localSheetId="0">#REF!</definedName>
    <definedName name="Averniz">#REF!</definedName>
    <definedName name="BDI.Taxa">'[1]Composição BDI'!$D$24</definedName>
    <definedName name="Excel_BuiltIn__FilterDatabase_2">"$#REF!.$A$6:$G$2467"</definedName>
    <definedName name="Excel_BuiltIn__FilterDatabase_2_1">#REF!</definedName>
    <definedName name="Excel_BuiltIn_Print_Area_13" localSheetId="0">#REF!</definedName>
    <definedName name="Excel_BuiltIn_Print_Area_13">#REF!</definedName>
    <definedName name="Excel_BuiltIn_Print_Area_13_1" localSheetId="0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_xlnm.Print_Titles" localSheetId="1">ORÇAMENTO!$1:$6</definedName>
  </definedNames>
  <calcPr calcId="191029"/>
</workbook>
</file>

<file path=xl/calcChain.xml><?xml version="1.0" encoding="utf-8"?>
<calcChain xmlns="http://schemas.openxmlformats.org/spreadsheetml/2006/main">
  <c r="A39" i="14" l="1"/>
  <c r="A38" i="14"/>
  <c r="A851" i="35"/>
  <c r="A850" i="35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5" i="3"/>
  <c r="P36" i="3"/>
  <c r="P9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A9" i="2"/>
  <c r="A10" i="3" s="1"/>
  <c r="A10" i="2"/>
  <c r="A11" i="2"/>
  <c r="A12" i="3" s="1"/>
  <c r="A12" i="2"/>
  <c r="A13" i="3" s="1"/>
  <c r="A13" i="2"/>
  <c r="A14" i="3" s="1"/>
  <c r="A14" i="2"/>
  <c r="A15" i="2"/>
  <c r="A16" i="3" s="1"/>
  <c r="A16" i="2"/>
  <c r="A17" i="3" s="1"/>
  <c r="A17" i="2"/>
  <c r="A18" i="3" s="1"/>
  <c r="A18" i="2"/>
  <c r="A19" i="2"/>
  <c r="A20" i="3" s="1"/>
  <c r="A20" i="2"/>
  <c r="A21" i="3" s="1"/>
  <c r="A21" i="2"/>
  <c r="A22" i="3" s="1"/>
  <c r="A22" i="2"/>
  <c r="A23" i="2"/>
  <c r="A24" i="3" s="1"/>
  <c r="A24" i="2"/>
  <c r="A25" i="3" s="1"/>
  <c r="A25" i="2"/>
  <c r="A26" i="3" s="1"/>
  <c r="A26" i="2"/>
  <c r="A27" i="2"/>
  <c r="A28" i="3" s="1"/>
  <c r="A28" i="2"/>
  <c r="A29" i="3" s="1"/>
  <c r="A29" i="2"/>
  <c r="A30" i="3" s="1"/>
  <c r="A30" i="2"/>
  <c r="A31" i="3" s="1"/>
  <c r="A31" i="2"/>
  <c r="A32" i="3" s="1"/>
  <c r="A32" i="2"/>
  <c r="A33" i="3" s="1"/>
  <c r="B9" i="2"/>
  <c r="B10" i="2"/>
  <c r="B11" i="3" s="1"/>
  <c r="B11" i="2"/>
  <c r="B12" i="3" s="1"/>
  <c r="B12" i="2"/>
  <c r="B13" i="3" s="1"/>
  <c r="B13" i="2"/>
  <c r="B14" i="2"/>
  <c r="B15" i="2"/>
  <c r="B16" i="3" s="1"/>
  <c r="B16" i="2"/>
  <c r="B17" i="3" s="1"/>
  <c r="B17" i="2"/>
  <c r="B18" i="2"/>
  <c r="B19" i="2"/>
  <c r="B20" i="3" s="1"/>
  <c r="B20" i="2"/>
  <c r="B21" i="3" s="1"/>
  <c r="B21" i="2"/>
  <c r="B22" i="2"/>
  <c r="B23" i="2"/>
  <c r="B24" i="3" s="1"/>
  <c r="B24" i="2"/>
  <c r="B25" i="3" s="1"/>
  <c r="B25" i="2"/>
  <c r="B26" i="2"/>
  <c r="B27" i="2"/>
  <c r="B28" i="3" s="1"/>
  <c r="B28" i="2"/>
  <c r="B29" i="3" s="1"/>
  <c r="B29" i="2"/>
  <c r="B30" i="3" s="1"/>
  <c r="B30" i="2"/>
  <c r="B31" i="3" s="1"/>
  <c r="B31" i="2"/>
  <c r="B32" i="3" s="1"/>
  <c r="B32" i="2"/>
  <c r="B33" i="3" s="1"/>
  <c r="E8" i="2"/>
  <c r="B8" i="2"/>
  <c r="A8" i="2"/>
  <c r="H292" i="35"/>
  <c r="H291" i="35" s="1"/>
  <c r="H8" i="35"/>
  <c r="H9" i="35"/>
  <c r="H10" i="35"/>
  <c r="H11" i="35"/>
  <c r="H12" i="35"/>
  <c r="H13" i="35"/>
  <c r="H14" i="35"/>
  <c r="H16" i="35"/>
  <c r="H17" i="35"/>
  <c r="H19" i="35"/>
  <c r="H20" i="35"/>
  <c r="H21" i="35"/>
  <c r="H22" i="35"/>
  <c r="H23" i="35"/>
  <c r="H24" i="35"/>
  <c r="H25" i="35"/>
  <c r="H26" i="35"/>
  <c r="H27" i="35"/>
  <c r="H28" i="35"/>
  <c r="H30" i="35"/>
  <c r="H31" i="35"/>
  <c r="H33" i="35"/>
  <c r="H32" i="35" s="1"/>
  <c r="H36" i="35"/>
  <c r="H37" i="35"/>
  <c r="H39" i="35"/>
  <c r="H40" i="35"/>
  <c r="H43" i="35"/>
  <c r="H44" i="35"/>
  <c r="H45" i="35"/>
  <c r="H47" i="35"/>
  <c r="H48" i="35"/>
  <c r="H49" i="35"/>
  <c r="H50" i="35"/>
  <c r="H51" i="35"/>
  <c r="H52" i="35"/>
  <c r="H53" i="35"/>
  <c r="H54" i="35"/>
  <c r="H56" i="35"/>
  <c r="H55" i="35" s="1"/>
  <c r="H59" i="35"/>
  <c r="H60" i="35"/>
  <c r="H61" i="35"/>
  <c r="H62" i="35"/>
  <c r="H63" i="35"/>
  <c r="H64" i="35"/>
  <c r="H65" i="35"/>
  <c r="H66" i="35"/>
  <c r="H67" i="35"/>
  <c r="H68" i="35"/>
  <c r="H69" i="35"/>
  <c r="H71" i="35"/>
  <c r="H72" i="35"/>
  <c r="H73" i="35"/>
  <c r="H74" i="35"/>
  <c r="H75" i="35"/>
  <c r="H77" i="35"/>
  <c r="H78" i="35"/>
  <c r="H79" i="35"/>
  <c r="H80" i="35"/>
  <c r="H81" i="35"/>
  <c r="H82" i="35"/>
  <c r="H83" i="35"/>
  <c r="H85" i="35"/>
  <c r="H84" i="35" s="1"/>
  <c r="H87" i="35"/>
  <c r="H86" i="35" s="1"/>
  <c r="H89" i="35"/>
  <c r="H88" i="35" s="1"/>
  <c r="H91" i="35"/>
  <c r="H92" i="35"/>
  <c r="H93" i="35"/>
  <c r="H94" i="35"/>
  <c r="H95" i="35"/>
  <c r="H96" i="35"/>
  <c r="H97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7" i="35"/>
  <c r="H128" i="35"/>
  <c r="H129" i="35"/>
  <c r="H131" i="35"/>
  <c r="H132" i="35"/>
  <c r="H133" i="35"/>
  <c r="H134" i="35"/>
  <c r="H135" i="35"/>
  <c r="H136" i="35"/>
  <c r="H137" i="35"/>
  <c r="H139" i="35"/>
  <c r="H140" i="35"/>
  <c r="H141" i="35"/>
  <c r="H142" i="35"/>
  <c r="H143" i="35"/>
  <c r="H144" i="35"/>
  <c r="H146" i="35"/>
  <c r="H145" i="35" s="1"/>
  <c r="H148" i="35"/>
  <c r="H149" i="35"/>
  <c r="H150" i="35"/>
  <c r="H151" i="35"/>
  <c r="H152" i="35"/>
  <c r="H153" i="35"/>
  <c r="H154" i="35"/>
  <c r="H155" i="35"/>
  <c r="H157" i="35"/>
  <c r="H156" i="35" s="1"/>
  <c r="H159" i="35"/>
  <c r="H160" i="35"/>
  <c r="H163" i="35"/>
  <c r="H164" i="35"/>
  <c r="H165" i="35"/>
  <c r="H167" i="35"/>
  <c r="H168" i="35"/>
  <c r="H169" i="35"/>
  <c r="H171" i="35"/>
  <c r="H172" i="35"/>
  <c r="H173" i="35"/>
  <c r="H174" i="35"/>
  <c r="H175" i="35"/>
  <c r="H177" i="35"/>
  <c r="H178" i="35"/>
  <c r="H179" i="35"/>
  <c r="H180" i="35"/>
  <c r="H181" i="35"/>
  <c r="H182" i="35"/>
  <c r="H184" i="35"/>
  <c r="H185" i="35"/>
  <c r="H187" i="35"/>
  <c r="H188" i="35"/>
  <c r="H191" i="35"/>
  <c r="H192" i="35"/>
  <c r="H193" i="35"/>
  <c r="H194" i="35"/>
  <c r="H196" i="35"/>
  <c r="H197" i="35"/>
  <c r="H198" i="35"/>
  <c r="H200" i="35"/>
  <c r="H199" i="35" s="1"/>
  <c r="H202" i="35"/>
  <c r="H203" i="35"/>
  <c r="H204" i="35"/>
  <c r="H206" i="35"/>
  <c r="H207" i="35"/>
  <c r="H208" i="35"/>
  <c r="H210" i="35"/>
  <c r="H211" i="35"/>
  <c r="H212" i="35"/>
  <c r="H213" i="35"/>
  <c r="H215" i="35"/>
  <c r="H216" i="35"/>
  <c r="H217" i="35"/>
  <c r="H218" i="35"/>
  <c r="H220" i="35"/>
  <c r="H221" i="35"/>
  <c r="H222" i="35"/>
  <c r="H223" i="35"/>
  <c r="H226" i="35"/>
  <c r="H225" i="35" s="1"/>
  <c r="H228" i="35"/>
  <c r="H227" i="35" s="1"/>
  <c r="H230" i="35"/>
  <c r="H229" i="35" s="1"/>
  <c r="H232" i="35"/>
  <c r="H231" i="35" s="1"/>
  <c r="H234" i="35"/>
  <c r="H235" i="35"/>
  <c r="H236" i="35"/>
  <c r="H237" i="35"/>
  <c r="H240" i="35"/>
  <c r="H241" i="35"/>
  <c r="H243" i="35"/>
  <c r="H242" i="35" s="1"/>
  <c r="H245" i="35"/>
  <c r="H246" i="35"/>
  <c r="H247" i="35"/>
  <c r="H249" i="35"/>
  <c r="H248" i="35" s="1"/>
  <c r="H251" i="35"/>
  <c r="H252" i="35"/>
  <c r="H253" i="35"/>
  <c r="H254" i="35"/>
  <c r="H256" i="35"/>
  <c r="H257" i="35"/>
  <c r="H260" i="35"/>
  <c r="H259" i="35" s="1"/>
  <c r="H262" i="35"/>
  <c r="H263" i="35"/>
  <c r="H264" i="35"/>
  <c r="H266" i="35"/>
  <c r="H265" i="35" s="1"/>
  <c r="H268" i="35"/>
  <c r="H269" i="35"/>
  <c r="H272" i="35"/>
  <c r="H271" i="35" s="1"/>
  <c r="H274" i="35"/>
  <c r="H275" i="35"/>
  <c r="H277" i="35"/>
  <c r="H278" i="35"/>
  <c r="H280" i="35"/>
  <c r="H279" i="35" s="1"/>
  <c r="H282" i="35"/>
  <c r="H281" i="35" s="1"/>
  <c r="H284" i="35"/>
  <c r="H283" i="35" s="1"/>
  <c r="H286" i="35"/>
  <c r="H285" i="35" s="1"/>
  <c r="H288" i="35"/>
  <c r="H289" i="35"/>
  <c r="H294" i="35"/>
  <c r="H295" i="35"/>
  <c r="H296" i="35"/>
  <c r="H297" i="35"/>
  <c r="H298" i="35"/>
  <c r="H299" i="35"/>
  <c r="H300" i="35"/>
  <c r="H301" i="35"/>
  <c r="H303" i="35"/>
  <c r="H304" i="35"/>
  <c r="H305" i="35"/>
  <c r="H306" i="35"/>
  <c r="H307" i="35"/>
  <c r="H309" i="35"/>
  <c r="H308" i="35" s="1"/>
  <c r="H311" i="35"/>
  <c r="H310" i="35" s="1"/>
  <c r="H313" i="35"/>
  <c r="H314" i="35"/>
  <c r="H315" i="35"/>
  <c r="H316" i="35"/>
  <c r="H317" i="35"/>
  <c r="H318" i="35"/>
  <c r="H320" i="35"/>
  <c r="H321" i="35"/>
  <c r="H322" i="35"/>
  <c r="H324" i="35"/>
  <c r="H323" i="35" s="1"/>
  <c r="H327" i="35"/>
  <c r="H326" i="35" s="1"/>
  <c r="H329" i="35"/>
  <c r="H330" i="35"/>
  <c r="H331" i="35"/>
  <c r="H332" i="35"/>
  <c r="H333" i="35"/>
  <c r="H334" i="35"/>
  <c r="H335" i="35"/>
  <c r="H337" i="35"/>
  <c r="H338" i="35"/>
  <c r="H339" i="35"/>
  <c r="H340" i="35"/>
  <c r="H341" i="35"/>
  <c r="H344" i="35"/>
  <c r="H343" i="35" s="1"/>
  <c r="H346" i="35"/>
  <c r="H345" i="35" s="1"/>
  <c r="H348" i="35"/>
  <c r="H349" i="35"/>
  <c r="H351" i="35"/>
  <c r="H352" i="35"/>
  <c r="H353" i="35"/>
  <c r="H354" i="35"/>
  <c r="H355" i="35"/>
  <c r="H356" i="35"/>
  <c r="H358" i="35"/>
  <c r="H357" i="35" s="1"/>
  <c r="H360" i="35"/>
  <c r="H359" i="35" s="1"/>
  <c r="H362" i="35"/>
  <c r="H363" i="35"/>
  <c r="H364" i="35"/>
  <c r="H365" i="35"/>
  <c r="H366" i="35"/>
  <c r="H367" i="35"/>
  <c r="H368" i="35"/>
  <c r="H369" i="35"/>
  <c r="H370" i="35"/>
  <c r="H371" i="35"/>
  <c r="H372" i="35"/>
  <c r="H373" i="35"/>
  <c r="H374" i="35"/>
  <c r="H375" i="35"/>
  <c r="H376" i="35"/>
  <c r="H377" i="35"/>
  <c r="H380" i="35"/>
  <c r="H381" i="35"/>
  <c r="H382" i="35"/>
  <c r="H384" i="35"/>
  <c r="H385" i="35"/>
  <c r="H386" i="35"/>
  <c r="H387" i="35"/>
  <c r="H388" i="35"/>
  <c r="H389" i="35"/>
  <c r="H390" i="35"/>
  <c r="H391" i="35"/>
  <c r="H392" i="35"/>
  <c r="H395" i="35"/>
  <c r="H396" i="35"/>
  <c r="H397" i="35"/>
  <c r="H399" i="35"/>
  <c r="H400" i="35"/>
  <c r="H401" i="35"/>
  <c r="H402" i="35"/>
  <c r="H403" i="35"/>
  <c r="H405" i="35"/>
  <c r="H406" i="35"/>
  <c r="H407" i="35"/>
  <c r="H408" i="35"/>
  <c r="H410" i="35"/>
  <c r="H411" i="35"/>
  <c r="H413" i="35"/>
  <c r="H414" i="35"/>
  <c r="H415" i="35"/>
  <c r="H416" i="35"/>
  <c r="H417" i="35"/>
  <c r="H418" i="35"/>
  <c r="H419" i="35"/>
  <c r="H420" i="35"/>
  <c r="H423" i="35"/>
  <c r="H424" i="35"/>
  <c r="H425" i="35"/>
  <c r="H427" i="35"/>
  <c r="H428" i="35"/>
  <c r="H429" i="35"/>
  <c r="H430" i="35"/>
  <c r="H431" i="35"/>
  <c r="H433" i="35"/>
  <c r="H434" i="35"/>
  <c r="H435" i="35"/>
  <c r="H436" i="35"/>
  <c r="H437" i="35"/>
  <c r="H438" i="35"/>
  <c r="H439" i="35"/>
  <c r="H440" i="35"/>
  <c r="H442" i="35"/>
  <c r="H443" i="35"/>
  <c r="H444" i="35"/>
  <c r="H447" i="35"/>
  <c r="H448" i="35"/>
  <c r="H450" i="35"/>
  <c r="H451" i="35"/>
  <c r="H453" i="35"/>
  <c r="H454" i="35"/>
  <c r="H455" i="35"/>
  <c r="H456" i="35"/>
  <c r="H457" i="35"/>
  <c r="H460" i="35"/>
  <c r="H461" i="35"/>
  <c r="H462" i="35"/>
  <c r="H463" i="35"/>
  <c r="H464" i="35"/>
  <c r="H465" i="35"/>
  <c r="H467" i="35"/>
  <c r="H468" i="35"/>
  <c r="H469" i="35"/>
  <c r="H470" i="35"/>
  <c r="H471" i="35"/>
  <c r="H472" i="35"/>
  <c r="H473" i="35"/>
  <c r="H474" i="35"/>
  <c r="H475" i="35"/>
  <c r="H476" i="35"/>
  <c r="H477" i="35"/>
  <c r="H479" i="35"/>
  <c r="H480" i="35"/>
  <c r="H481" i="35"/>
  <c r="H482" i="35"/>
  <c r="H483" i="35"/>
  <c r="H484" i="35"/>
  <c r="H485" i="35"/>
  <c r="H486" i="35"/>
  <c r="H487" i="35"/>
  <c r="H488" i="35"/>
  <c r="H489" i="35"/>
  <c r="H490" i="35"/>
  <c r="H491" i="35"/>
  <c r="H492" i="35"/>
  <c r="H493" i="35"/>
  <c r="H494" i="35"/>
  <c r="H495" i="35"/>
  <c r="H496" i="35"/>
  <c r="H497" i="35"/>
  <c r="H498" i="35"/>
  <c r="H499" i="35"/>
  <c r="H500" i="35"/>
  <c r="H501" i="35"/>
  <c r="H502" i="35"/>
  <c r="H503" i="35"/>
  <c r="H504" i="35"/>
  <c r="H505" i="35"/>
  <c r="H506" i="35"/>
  <c r="H507" i="35"/>
  <c r="H508" i="35"/>
  <c r="H509" i="35"/>
  <c r="H510" i="35"/>
  <c r="H511" i="35"/>
  <c r="H512" i="35"/>
  <c r="H513" i="35"/>
  <c r="H514" i="35"/>
  <c r="H515" i="35"/>
  <c r="H516" i="35"/>
  <c r="H517" i="35"/>
  <c r="H518" i="35"/>
  <c r="H519" i="35"/>
  <c r="H520" i="35"/>
  <c r="H521" i="35"/>
  <c r="H522" i="35"/>
  <c r="H523" i="35"/>
  <c r="H524" i="35"/>
  <c r="H525" i="35"/>
  <c r="H526" i="35"/>
  <c r="H527" i="35"/>
  <c r="H528" i="35"/>
  <c r="H529" i="35"/>
  <c r="H530" i="35"/>
  <c r="H531" i="35"/>
  <c r="H532" i="35"/>
  <c r="H533" i="35"/>
  <c r="H534" i="35"/>
  <c r="H535" i="35"/>
  <c r="H536" i="35"/>
  <c r="H537" i="35"/>
  <c r="H538" i="35"/>
  <c r="H539" i="35"/>
  <c r="H540" i="35"/>
  <c r="H541" i="35"/>
  <c r="H542" i="35"/>
  <c r="H543" i="35"/>
  <c r="H544" i="35"/>
  <c r="H545" i="35"/>
  <c r="H546" i="35"/>
  <c r="H547" i="35"/>
  <c r="H548" i="35"/>
  <c r="H549" i="35"/>
  <c r="H550" i="35"/>
  <c r="H551" i="35"/>
  <c r="H552" i="35"/>
  <c r="H553" i="35"/>
  <c r="H554" i="35"/>
  <c r="H555" i="35"/>
  <c r="H556" i="35"/>
  <c r="H557" i="35"/>
  <c r="H558" i="35"/>
  <c r="H559" i="35"/>
  <c r="H560" i="35"/>
  <c r="H561" i="35"/>
  <c r="H562" i="35"/>
  <c r="H563" i="35"/>
  <c r="H565" i="35"/>
  <c r="H566" i="35"/>
  <c r="H567" i="35"/>
  <c r="H568" i="35"/>
  <c r="H569" i="35"/>
  <c r="H570" i="35"/>
  <c r="H571" i="35"/>
  <c r="H572" i="35"/>
  <c r="H573" i="35"/>
  <c r="H574" i="35"/>
  <c r="H575" i="35"/>
  <c r="H576" i="35"/>
  <c r="H577" i="35"/>
  <c r="H578" i="35"/>
  <c r="H579" i="35"/>
  <c r="H580" i="35"/>
  <c r="H581" i="35"/>
  <c r="H582" i="35"/>
  <c r="H583" i="35"/>
  <c r="H584" i="35"/>
  <c r="H585" i="35"/>
  <c r="H586" i="35"/>
  <c r="H587" i="35"/>
  <c r="H590" i="35"/>
  <c r="H591" i="35"/>
  <c r="H592" i="35"/>
  <c r="H593" i="35"/>
  <c r="H594" i="35"/>
  <c r="H595" i="35"/>
  <c r="H596" i="35"/>
  <c r="H597" i="35"/>
  <c r="H598" i="35"/>
  <c r="H599" i="35"/>
  <c r="H600" i="35"/>
  <c r="H601" i="35"/>
  <c r="H602" i="35"/>
  <c r="H603" i="35"/>
  <c r="H604" i="35"/>
  <c r="H605" i="35"/>
  <c r="H606" i="35"/>
  <c r="H608" i="35"/>
  <c r="H609" i="35"/>
  <c r="H610" i="35"/>
  <c r="H611" i="35"/>
  <c r="H612" i="35"/>
  <c r="H613" i="35"/>
  <c r="H614" i="35"/>
  <c r="H615" i="35"/>
  <c r="H616" i="35"/>
  <c r="H617" i="35"/>
  <c r="H618" i="35"/>
  <c r="H619" i="35"/>
  <c r="H620" i="35"/>
  <c r="H621" i="35"/>
  <c r="H622" i="35"/>
  <c r="H623" i="35"/>
  <c r="H625" i="35"/>
  <c r="H626" i="35"/>
  <c r="H627" i="35"/>
  <c r="H628" i="35"/>
  <c r="H630" i="35"/>
  <c r="H631" i="35"/>
  <c r="H632" i="35"/>
  <c r="H633" i="35"/>
  <c r="H634" i="35"/>
  <c r="H636" i="35"/>
  <c r="H637" i="35"/>
  <c r="H638" i="35"/>
  <c r="H639" i="35"/>
  <c r="H640" i="35"/>
  <c r="H641" i="35"/>
  <c r="H642" i="35"/>
  <c r="H643" i="35"/>
  <c r="H644" i="35"/>
  <c r="H645" i="35"/>
  <c r="H646" i="35"/>
  <c r="H647" i="35"/>
  <c r="H648" i="35"/>
  <c r="H649" i="35"/>
  <c r="H650" i="35"/>
  <c r="H651" i="35"/>
  <c r="H652" i="35"/>
  <c r="H653" i="35"/>
  <c r="H654" i="35"/>
  <c r="H655" i="35"/>
  <c r="H656" i="35"/>
  <c r="H657" i="35"/>
  <c r="H658" i="35"/>
  <c r="H659" i="35"/>
  <c r="H660" i="35"/>
  <c r="H661" i="35"/>
  <c r="H662" i="35"/>
  <c r="H663" i="35"/>
  <c r="H664" i="35"/>
  <c r="H665" i="35"/>
  <c r="H666" i="35"/>
  <c r="H669" i="35"/>
  <c r="H670" i="35"/>
  <c r="H671" i="35"/>
  <c r="H673" i="35"/>
  <c r="H674" i="35"/>
  <c r="H675" i="35"/>
  <c r="H679" i="35"/>
  <c r="H678" i="35" s="1"/>
  <c r="H681" i="35"/>
  <c r="H680" i="35" s="1"/>
  <c r="H684" i="35"/>
  <c r="H685" i="35"/>
  <c r="H686" i="35"/>
  <c r="H687" i="35"/>
  <c r="H688" i="35"/>
  <c r="H690" i="35"/>
  <c r="H691" i="35"/>
  <c r="H694" i="35"/>
  <c r="H695" i="35"/>
  <c r="H696" i="35"/>
  <c r="H698" i="35"/>
  <c r="H699" i="35"/>
  <c r="H700" i="35"/>
  <c r="H701" i="35"/>
  <c r="H702" i="35"/>
  <c r="H703" i="35"/>
  <c r="H704" i="35"/>
  <c r="H705" i="35"/>
  <c r="H708" i="35"/>
  <c r="H709" i="35"/>
  <c r="H710" i="35"/>
  <c r="H711" i="35"/>
  <c r="H712" i="35"/>
  <c r="H713" i="35"/>
  <c r="H714" i="35"/>
  <c r="H715" i="35"/>
  <c r="H716" i="35"/>
  <c r="H718" i="35"/>
  <c r="H719" i="35"/>
  <c r="H720" i="35"/>
  <c r="H721" i="35"/>
  <c r="H722" i="35"/>
  <c r="H724" i="35"/>
  <c r="H725" i="35"/>
  <c r="H726" i="35"/>
  <c r="H727" i="35"/>
  <c r="H728" i="35"/>
  <c r="H729" i="35"/>
  <c r="H730" i="35"/>
  <c r="H731" i="35"/>
  <c r="H733" i="35"/>
  <c r="H732" i="35" s="1"/>
  <c r="H735" i="35"/>
  <c r="H734" i="35" s="1"/>
  <c r="H737" i="35"/>
  <c r="H738" i="35"/>
  <c r="H739" i="35"/>
  <c r="H740" i="35"/>
  <c r="H741" i="35"/>
  <c r="H742" i="35"/>
  <c r="H743" i="35"/>
  <c r="H744" i="35"/>
  <c r="H745" i="35"/>
  <c r="H746" i="35"/>
  <c r="H747" i="35"/>
  <c r="H748" i="35"/>
  <c r="H749" i="35"/>
  <c r="H750" i="35"/>
  <c r="H751" i="35"/>
  <c r="H752" i="35"/>
  <c r="H753" i="35"/>
  <c r="H754" i="35"/>
  <c r="H755" i="35"/>
  <c r="H756" i="35"/>
  <c r="H757" i="35"/>
  <c r="H758" i="35"/>
  <c r="H759" i="35"/>
  <c r="H760" i="35"/>
  <c r="H761" i="35"/>
  <c r="H762" i="35"/>
  <c r="H763" i="35"/>
  <c r="H764" i="35"/>
  <c r="H766" i="35"/>
  <c r="H767" i="35"/>
  <c r="H769" i="35"/>
  <c r="H768" i="35" s="1"/>
  <c r="H771" i="35"/>
  <c r="H770" i="35" s="1"/>
  <c r="H773" i="35"/>
  <c r="H774" i="35"/>
  <c r="H775" i="35"/>
  <c r="H777" i="35"/>
  <c r="H778" i="35"/>
  <c r="H779" i="35"/>
  <c r="H781" i="35"/>
  <c r="H780" i="35" s="1"/>
  <c r="H783" i="35"/>
  <c r="H784" i="35"/>
  <c r="H786" i="35"/>
  <c r="H787" i="35"/>
  <c r="H789" i="35"/>
  <c r="H790" i="35"/>
  <c r="H791" i="35"/>
  <c r="H792" i="35"/>
  <c r="H793" i="35"/>
  <c r="H795" i="35"/>
  <c r="H794" i="35" s="1"/>
  <c r="H798" i="35"/>
  <c r="H799" i="35"/>
  <c r="H801" i="35"/>
  <c r="H802" i="35"/>
  <c r="H804" i="35"/>
  <c r="H805" i="35"/>
  <c r="H807" i="35"/>
  <c r="H806" i="35" s="1"/>
  <c r="H809" i="35"/>
  <c r="H808" i="35" s="1"/>
  <c r="H811" i="35"/>
  <c r="H810" i="35" s="1"/>
  <c r="H813" i="35"/>
  <c r="H812" i="35" s="1"/>
  <c r="H815" i="35"/>
  <c r="H816" i="35"/>
  <c r="H817" i="35"/>
  <c r="H818" i="35"/>
  <c r="H819" i="35"/>
  <c r="H822" i="35"/>
  <c r="H823" i="35"/>
  <c r="H825" i="35"/>
  <c r="H826" i="35"/>
  <c r="H827" i="35"/>
  <c r="H828" i="35"/>
  <c r="H831" i="35"/>
  <c r="H832" i="35"/>
  <c r="H833" i="35"/>
  <c r="H835" i="35"/>
  <c r="H836" i="35"/>
  <c r="H837" i="35"/>
  <c r="H838" i="35"/>
  <c r="H839" i="35"/>
  <c r="H841" i="35"/>
  <c r="H842" i="35"/>
  <c r="H843" i="35"/>
  <c r="H844" i="35"/>
  <c r="H845" i="35"/>
  <c r="H846" i="35"/>
  <c r="H848" i="35"/>
  <c r="H847" i="35" s="1"/>
  <c r="E31" i="14" s="1"/>
  <c r="A19" i="13"/>
  <c r="A18" i="13"/>
  <c r="A3" i="27"/>
  <c r="B2" i="27"/>
  <c r="A2" i="27"/>
  <c r="A1" i="27"/>
  <c r="A15" i="3"/>
  <c r="A19" i="3"/>
  <c r="A23" i="3"/>
  <c r="A27" i="3"/>
  <c r="A11" i="3"/>
  <c r="H312" i="35" l="1"/>
  <c r="H302" i="35"/>
  <c r="H319" i="35"/>
  <c r="F31" i="14"/>
  <c r="C32" i="2"/>
  <c r="D32" i="2" s="1"/>
  <c r="C33" i="3" s="1"/>
  <c r="I33" i="3" s="1"/>
  <c r="H15" i="35"/>
  <c r="E8" i="14" s="1"/>
  <c r="H293" i="35"/>
  <c r="H290" i="35" s="1"/>
  <c r="E11" i="14" s="1"/>
  <c r="B23" i="3"/>
  <c r="B15" i="3"/>
  <c r="B26" i="3"/>
  <c r="B22" i="3"/>
  <c r="B18" i="3"/>
  <c r="B14" i="3"/>
  <c r="B10" i="3"/>
  <c r="B27" i="3"/>
  <c r="B19" i="3"/>
  <c r="H803" i="35"/>
  <c r="H800" i="35"/>
  <c r="H782" i="35"/>
  <c r="H287" i="35"/>
  <c r="H42" i="35"/>
  <c r="H797" i="35"/>
  <c r="H422" i="35"/>
  <c r="H186" i="35"/>
  <c r="H166" i="35"/>
  <c r="H830" i="35"/>
  <c r="H38" i="35"/>
  <c r="H158" i="35"/>
  <c r="H446" i="35"/>
  <c r="H379" i="35"/>
  <c r="H342" i="35"/>
  <c r="H205" i="35"/>
  <c r="H162" i="35"/>
  <c r="H821" i="35"/>
  <c r="H776" i="35"/>
  <c r="H441" i="35"/>
  <c r="H432" i="35" s="1"/>
  <c r="E17" i="14" s="1"/>
  <c r="C18" i="2" s="1"/>
  <c r="D18" i="2" s="1"/>
  <c r="C19" i="3" s="1"/>
  <c r="H350" i="35"/>
  <c r="H130" i="35"/>
  <c r="H126" i="35"/>
  <c r="H765" i="35"/>
  <c r="H693" i="35"/>
  <c r="H672" i="35"/>
  <c r="H398" i="35"/>
  <c r="H394" i="35"/>
  <c r="H273" i="35"/>
  <c r="H201" i="35"/>
  <c r="H723" i="35"/>
  <c r="H683" i="35"/>
  <c r="H276" i="35"/>
  <c r="H244" i="35"/>
  <c r="H824" i="35"/>
  <c r="H785" i="35"/>
  <c r="H736" i="35"/>
  <c r="H689" i="35"/>
  <c r="H589" i="35"/>
  <c r="H466" i="35"/>
  <c r="H449" i="35"/>
  <c r="H426" i="35"/>
  <c r="H404" i="35"/>
  <c r="H347" i="35"/>
  <c r="H255" i="35"/>
  <c r="H239" i="35"/>
  <c r="H233" i="35"/>
  <c r="H219" i="35"/>
  <c r="H209" i="35"/>
  <c r="H190" i="35"/>
  <c r="H183" i="35"/>
  <c r="H170" i="35"/>
  <c r="H147" i="35"/>
  <c r="H138" i="35"/>
  <c r="H90" i="35"/>
  <c r="H70" i="35"/>
  <c r="H46" i="35"/>
  <c r="H35" i="35"/>
  <c r="H697" i="35"/>
  <c r="H629" i="35"/>
  <c r="E24" i="14" s="1"/>
  <c r="H58" i="35"/>
  <c r="H814" i="35"/>
  <c r="H788" i="35"/>
  <c r="H707" i="35"/>
  <c r="H478" i="35"/>
  <c r="E21" i="14" s="1"/>
  <c r="H459" i="35"/>
  <c r="H452" i="35"/>
  <c r="E19" i="14" s="1"/>
  <c r="H409" i="35"/>
  <c r="H328" i="35"/>
  <c r="H267" i="35"/>
  <c r="H261" i="35"/>
  <c r="H250" i="35"/>
  <c r="H214" i="35"/>
  <c r="H176" i="35"/>
  <c r="H840" i="35"/>
  <c r="E30" i="14" s="1"/>
  <c r="H607" i="35"/>
  <c r="H834" i="35"/>
  <c r="H772" i="35"/>
  <c r="H717" i="35"/>
  <c r="H668" i="35"/>
  <c r="H635" i="35"/>
  <c r="E25" i="14" s="1"/>
  <c r="H624" i="35"/>
  <c r="H564" i="35"/>
  <c r="E22" i="14" s="1"/>
  <c r="H412" i="35"/>
  <c r="E15" i="14" s="1"/>
  <c r="H361" i="35"/>
  <c r="E13" i="14" s="1"/>
  <c r="H336" i="35"/>
  <c r="H195" i="35"/>
  <c r="H76" i="35"/>
  <c r="H18" i="35"/>
  <c r="E9" i="14" s="1"/>
  <c r="H7" i="35"/>
  <c r="E7" i="14" s="1"/>
  <c r="H224" i="35"/>
  <c r="G33" i="3" l="1"/>
  <c r="F17" i="14"/>
  <c r="O33" i="3"/>
  <c r="M33" i="3"/>
  <c r="E33" i="3"/>
  <c r="K33" i="3"/>
  <c r="F30" i="14"/>
  <c r="C31" i="2"/>
  <c r="D31" i="2" s="1"/>
  <c r="C32" i="3" s="1"/>
  <c r="H829" i="35"/>
  <c r="E29" i="14" s="1"/>
  <c r="F25" i="14"/>
  <c r="C26" i="2"/>
  <c r="D26" i="2" s="1"/>
  <c r="C27" i="3" s="1"/>
  <c r="I27" i="3" s="1"/>
  <c r="F24" i="14"/>
  <c r="C25" i="2"/>
  <c r="D25" i="2" s="1"/>
  <c r="C26" i="3" s="1"/>
  <c r="F22" i="14"/>
  <c r="C23" i="2"/>
  <c r="D23" i="2" s="1"/>
  <c r="C24" i="3" s="1"/>
  <c r="F21" i="14"/>
  <c r="C22" i="2"/>
  <c r="D22" i="2" s="1"/>
  <c r="C23" i="3" s="1"/>
  <c r="M23" i="3" s="1"/>
  <c r="H458" i="35"/>
  <c r="E20" i="14" s="1"/>
  <c r="F20" i="14" s="1"/>
  <c r="F19" i="14"/>
  <c r="C20" i="2"/>
  <c r="D20" i="2" s="1"/>
  <c r="C21" i="3" s="1"/>
  <c r="E21" i="3" s="1"/>
  <c r="H421" i="35"/>
  <c r="E16" i="14" s="1"/>
  <c r="F15" i="14"/>
  <c r="C16" i="2"/>
  <c r="D16" i="2" s="1"/>
  <c r="C17" i="3" s="1"/>
  <c r="E17" i="3" s="1"/>
  <c r="F13" i="14"/>
  <c r="C14" i="2"/>
  <c r="D14" i="2" s="1"/>
  <c r="F9" i="14"/>
  <c r="C10" i="2"/>
  <c r="D10" i="2" s="1"/>
  <c r="C11" i="3" s="1"/>
  <c r="F8" i="14"/>
  <c r="C9" i="2"/>
  <c r="D9" i="2" s="1"/>
  <c r="C10" i="3" s="1"/>
  <c r="M10" i="3" s="1"/>
  <c r="F7" i="14"/>
  <c r="C8" i="2"/>
  <c r="D8" i="2" s="1"/>
  <c r="F11" i="14"/>
  <c r="C12" i="2"/>
  <c r="H692" i="35"/>
  <c r="H445" i="35"/>
  <c r="E18" i="14" s="1"/>
  <c r="H796" i="35"/>
  <c r="H270" i="35"/>
  <c r="H41" i="35"/>
  <c r="H706" i="35"/>
  <c r="H34" i="35"/>
  <c r="H258" i="35"/>
  <c r="H682" i="35"/>
  <c r="H393" i="35"/>
  <c r="H383" i="35" s="1"/>
  <c r="H378" i="35" s="1"/>
  <c r="E14" i="14" s="1"/>
  <c r="H820" i="35"/>
  <c r="E28" i="14" s="1"/>
  <c r="H57" i="35"/>
  <c r="H667" i="35"/>
  <c r="E26" i="14" s="1"/>
  <c r="H125" i="35"/>
  <c r="H238" i="35"/>
  <c r="H325" i="35"/>
  <c r="E12" i="14" s="1"/>
  <c r="H189" i="35"/>
  <c r="H161" i="35"/>
  <c r="H588" i="35"/>
  <c r="E23" i="14" s="1"/>
  <c r="G19" i="3"/>
  <c r="O19" i="3"/>
  <c r="O27" i="3"/>
  <c r="K19" i="3"/>
  <c r="E19" i="3"/>
  <c r="I19" i="3"/>
  <c r="M19" i="3"/>
  <c r="A37" i="2"/>
  <c r="B4" i="3"/>
  <c r="B5" i="3"/>
  <c r="B6" i="3"/>
  <c r="A36" i="2"/>
  <c r="M27" i="3" l="1"/>
  <c r="K27" i="3"/>
  <c r="E27" i="3"/>
  <c r="G27" i="3"/>
  <c r="E10" i="3"/>
  <c r="O32" i="3"/>
  <c r="M32" i="3"/>
  <c r="G32" i="3"/>
  <c r="K32" i="3"/>
  <c r="E32" i="3"/>
  <c r="I32" i="3"/>
  <c r="F29" i="14"/>
  <c r="C30" i="2"/>
  <c r="D30" i="2" s="1"/>
  <c r="C31" i="3" s="1"/>
  <c r="F28" i="14"/>
  <c r="C29" i="2"/>
  <c r="D29" i="2" s="1"/>
  <c r="C30" i="3" s="1"/>
  <c r="F26" i="14"/>
  <c r="C27" i="2"/>
  <c r="D27" i="2" s="1"/>
  <c r="C28" i="3" s="1"/>
  <c r="C24" i="2"/>
  <c r="D24" i="2" s="1"/>
  <c r="C25" i="3" s="1"/>
  <c r="I25" i="3" s="1"/>
  <c r="F23" i="14"/>
  <c r="C21" i="2"/>
  <c r="D21" i="2" s="1"/>
  <c r="C22" i="3" s="1"/>
  <c r="E22" i="3" s="1"/>
  <c r="F18" i="14"/>
  <c r="C19" i="2"/>
  <c r="D19" i="2" s="1"/>
  <c r="C20" i="3" s="1"/>
  <c r="M20" i="3" s="1"/>
  <c r="F16" i="14"/>
  <c r="C17" i="2"/>
  <c r="D17" i="2" s="1"/>
  <c r="C18" i="3" s="1"/>
  <c r="F14" i="14"/>
  <c r="C15" i="2"/>
  <c r="D15" i="2" s="1"/>
  <c r="C16" i="3" s="1"/>
  <c r="O16" i="3" s="1"/>
  <c r="F12" i="14"/>
  <c r="C13" i="2"/>
  <c r="D13" i="2" s="1"/>
  <c r="C14" i="3" s="1"/>
  <c r="O10" i="3"/>
  <c r="I10" i="3"/>
  <c r="K10" i="3"/>
  <c r="G10" i="3"/>
  <c r="D12" i="2"/>
  <c r="H677" i="35"/>
  <c r="H676" i="35" s="1"/>
  <c r="E27" i="14" s="1"/>
  <c r="H124" i="35"/>
  <c r="H29" i="35" s="1"/>
  <c r="E10" i="14" s="1"/>
  <c r="M26" i="3"/>
  <c r="G24" i="3"/>
  <c r="E23" i="3"/>
  <c r="O21" i="3"/>
  <c r="K23" i="3"/>
  <c r="M21" i="3"/>
  <c r="O23" i="3"/>
  <c r="K21" i="3"/>
  <c r="I24" i="3"/>
  <c r="M24" i="3"/>
  <c r="E24" i="3"/>
  <c r="M17" i="3"/>
  <c r="E11" i="3"/>
  <c r="O11" i="3"/>
  <c r="M11" i="3"/>
  <c r="K11" i="3"/>
  <c r="I11" i="3"/>
  <c r="O17" i="3"/>
  <c r="K17" i="3"/>
  <c r="I17" i="3"/>
  <c r="I23" i="3"/>
  <c r="K24" i="3"/>
  <c r="I21" i="3"/>
  <c r="O24" i="3"/>
  <c r="G26" i="3"/>
  <c r="G11" i="3"/>
  <c r="C9" i="3"/>
  <c r="G23" i="3"/>
  <c r="C15" i="3"/>
  <c r="G21" i="3"/>
  <c r="G17" i="3"/>
  <c r="K26" i="3"/>
  <c r="O26" i="3"/>
  <c r="I26" i="3"/>
  <c r="E26" i="3"/>
  <c r="A9" i="3"/>
  <c r="G20" i="3" l="1"/>
  <c r="K20" i="3"/>
  <c r="K25" i="3"/>
  <c r="O25" i="3"/>
  <c r="O20" i="3"/>
  <c r="E25" i="3"/>
  <c r="G25" i="3"/>
  <c r="M25" i="3"/>
  <c r="O22" i="3"/>
  <c r="G22" i="3"/>
  <c r="I22" i="3"/>
  <c r="K22" i="3"/>
  <c r="M22" i="3"/>
  <c r="G31" i="3"/>
  <c r="K31" i="3"/>
  <c r="I31" i="3"/>
  <c r="O31" i="3"/>
  <c r="M31" i="3"/>
  <c r="E31" i="3"/>
  <c r="K30" i="3"/>
  <c r="M30" i="3"/>
  <c r="I30" i="3"/>
  <c r="E30" i="3"/>
  <c r="O30" i="3"/>
  <c r="G30" i="3"/>
  <c r="F27" i="14"/>
  <c r="C28" i="2"/>
  <c r="D28" i="2" s="1"/>
  <c r="C29" i="3" s="1"/>
  <c r="I28" i="3"/>
  <c r="M28" i="3"/>
  <c r="G28" i="3"/>
  <c r="O28" i="3"/>
  <c r="E28" i="3"/>
  <c r="K28" i="3"/>
  <c r="I20" i="3"/>
  <c r="E20" i="3"/>
  <c r="G18" i="3"/>
  <c r="M18" i="3"/>
  <c r="K18" i="3"/>
  <c r="O18" i="3"/>
  <c r="I18" i="3"/>
  <c r="E18" i="3"/>
  <c r="G16" i="3"/>
  <c r="M16" i="3"/>
  <c r="I16" i="3"/>
  <c r="E16" i="3"/>
  <c r="K16" i="3"/>
  <c r="F10" i="14"/>
  <c r="C11" i="2"/>
  <c r="C13" i="3"/>
  <c r="M13" i="3" s="1"/>
  <c r="H849" i="35"/>
  <c r="H850" i="35" s="1"/>
  <c r="H851" i="35" s="1"/>
  <c r="O14" i="3"/>
  <c r="M14" i="3"/>
  <c r="K14" i="3"/>
  <c r="E14" i="3"/>
  <c r="I14" i="3"/>
  <c r="G14" i="3"/>
  <c r="G15" i="3"/>
  <c r="I15" i="3"/>
  <c r="E15" i="3"/>
  <c r="O15" i="3"/>
  <c r="M15" i="3"/>
  <c r="K15" i="3"/>
  <c r="B3" i="3"/>
  <c r="F32" i="14" l="1"/>
  <c r="K29" i="3"/>
  <c r="O29" i="3"/>
  <c r="I29" i="3"/>
  <c r="M29" i="3"/>
  <c r="E29" i="3"/>
  <c r="G29" i="3"/>
  <c r="I13" i="3"/>
  <c r="E13" i="3"/>
  <c r="K13" i="3"/>
  <c r="D11" i="2"/>
  <c r="C33" i="2"/>
  <c r="O13" i="3"/>
  <c r="G13" i="3"/>
  <c r="E32" i="14"/>
  <c r="A6" i="3"/>
  <c r="A5" i="3"/>
  <c r="A4" i="3"/>
  <c r="A3" i="3"/>
  <c r="C12" i="3" l="1"/>
  <c r="D33" i="2"/>
  <c r="B9" i="3"/>
  <c r="E12" i="3" l="1"/>
  <c r="O12" i="3"/>
  <c r="G12" i="3"/>
  <c r="C34" i="3"/>
  <c r="M12" i="3"/>
  <c r="I12" i="3"/>
  <c r="K12" i="3"/>
  <c r="O9" i="3"/>
  <c r="M9" i="3"/>
  <c r="I9" i="3"/>
  <c r="K9" i="3"/>
  <c r="G9" i="3"/>
  <c r="E9" i="3"/>
  <c r="J34" i="3" l="1"/>
  <c r="H34" i="3"/>
  <c r="F34" i="3"/>
  <c r="N34" i="3"/>
  <c r="L34" i="3"/>
  <c r="D34" i="3"/>
  <c r="P34" i="3" l="1"/>
</calcChain>
</file>

<file path=xl/sharedStrings.xml><?xml version="1.0" encoding="utf-8"?>
<sst xmlns="http://schemas.openxmlformats.org/spreadsheetml/2006/main" count="3122" uniqueCount="1457">
  <si>
    <t>DATA</t>
  </si>
  <si>
    <t>ENDEREÇO</t>
  </si>
  <si>
    <t>ITEM</t>
  </si>
  <si>
    <t>DESCRIÇÃO DOS SERVIÇOS</t>
  </si>
  <si>
    <t>UNID</t>
  </si>
  <si>
    <t>QUANT</t>
  </si>
  <si>
    <t>SERVIÇOS PRELIMINARES</t>
  </si>
  <si>
    <t>COBERTURAS</t>
  </si>
  <si>
    <t>REVESTIMENTO DE PISO</t>
  </si>
  <si>
    <t>DIVERSOS</t>
  </si>
  <si>
    <t>UNID. ESC.</t>
  </si>
  <si>
    <t>OBRA:</t>
  </si>
  <si>
    <t>CIDADE:</t>
  </si>
  <si>
    <t>AREA TOTAL CONST.</t>
  </si>
  <si>
    <t xml:space="preserve">SOMATÓRIO DE SERVIÇOS </t>
  </si>
  <si>
    <t>PREÇO SEM BDI (R$)</t>
  </si>
  <si>
    <t>PREÇO COM BDI (R$)</t>
  </si>
  <si>
    <t>TOTAL GERAL DO ORÇAMENTO</t>
  </si>
  <si>
    <t>CRONOGRAMA FÍSICO-FINANCEIRO</t>
  </si>
  <si>
    <t>SERVIÇO</t>
  </si>
  <si>
    <t>VALOR  DO ITEM (R$)</t>
  </si>
  <si>
    <t>%</t>
  </si>
  <si>
    <t xml:space="preserve"> R$</t>
  </si>
  <si>
    <t>mês %</t>
  </si>
  <si>
    <t>TOTAL DA OBRA COM BDI</t>
  </si>
  <si>
    <t>PORCENTAGEM ACUMULADA</t>
  </si>
  <si>
    <t>COMPOSIÇÃO BDI PARA OBRAS CIVIS</t>
  </si>
  <si>
    <t>TOTAL GERAL DO ORÇAMENTO (R$)</t>
  </si>
  <si>
    <t>VALOR TOTAL</t>
  </si>
  <si>
    <t>REVESTIMENTO DE PAREDE</t>
  </si>
  <si>
    <t>M2</t>
  </si>
  <si>
    <t>UN</t>
  </si>
  <si>
    <t>UNIDADE ESCOLAR</t>
  </si>
  <si>
    <t>OBRA</t>
  </si>
  <si>
    <t>CIDADE</t>
  </si>
  <si>
    <t>CRECE</t>
  </si>
  <si>
    <t>ÁREA TOTAL CONSTRUÍDA (M²)</t>
  </si>
  <si>
    <t>PARCELA DE MAIOR RELEVÂNCIA</t>
  </si>
  <si>
    <t>CÓDIGO</t>
  </si>
  <si>
    <t>DESCRIÇÃO</t>
  </si>
  <si>
    <r>
      <rPr>
        <b/>
        <sz val="8"/>
        <rFont val="Times New Roman"/>
        <family val="1"/>
      </rPr>
      <t>PARC. MAIOR
RELEV (50%)</t>
    </r>
  </si>
  <si>
    <r>
      <rPr>
        <b/>
        <sz val="8"/>
        <rFont val="Times New Roman"/>
        <family val="1"/>
      </rPr>
      <t xml:space="preserve">(*) </t>
    </r>
    <r>
      <rPr>
        <sz val="8"/>
        <rFont val="Times New Roman"/>
        <family val="1"/>
      </rPr>
      <t>Para os fins do inciso I dp § 1º do Art. 30 da Lei Federal 8.666/93, são consideradas parcelas de maior relevância técnica as execuções apresentadas</t>
    </r>
  </si>
  <si>
    <t>RESUMO GERAL DO ORÇAMENTO</t>
  </si>
  <si>
    <t>PREÇO SEM BDI</t>
  </si>
  <si>
    <t>PREÇO COM BDI</t>
  </si>
  <si>
    <t>PARTICIP. (%)</t>
  </si>
  <si>
    <t>PLANILHA ORÇAMENTARIA</t>
  </si>
  <si>
    <t>H</t>
  </si>
  <si>
    <t>ENGENHEIRO - (OBRAS CIVIS)</t>
  </si>
  <si>
    <t>LIMPEZA FINAL DE OBRA - (OBRAS CIVIS)</t>
  </si>
  <si>
    <t>PLACA DE INAUGURAÇÃO AÇO ESCOVADO 60 X 120 CM</t>
  </si>
  <si>
    <t>PISO CONCRETO DESEMPENADO ESPESSURA = 5 CM  1:2,5:3,5</t>
  </si>
  <si>
    <t>ESCAVACAO MANUAL DE VALAS &lt; 1 MTS. (OBRAS CIVIS)</t>
  </si>
  <si>
    <t>SERVIÇO EM TERRA</t>
  </si>
  <si>
    <t>PINTURA LATEX ACRILICA 2 DEMAOS C/SELADOR</t>
  </si>
  <si>
    <t>M</t>
  </si>
  <si>
    <t>SINAPI</t>
  </si>
  <si>
    <t>INSTALAÇÕES ELÉTRICAS</t>
  </si>
  <si>
    <t>BUCHA DE REDUCAO SOLDAVEL LONGA 50 X 25 mm</t>
  </si>
  <si>
    <t>TUBO DE LIGACAO PVC CROMADO 1.1/2" / ESPUDE  - (ENTRADA)</t>
  </si>
  <si>
    <t>CJ</t>
  </si>
  <si>
    <t>CONJUNTO DE FIXACAO P/VASO SANITARIO (PAR)</t>
  </si>
  <si>
    <t>ESQUADRIAS METÁLICAS</t>
  </si>
  <si>
    <t>RASPAGEM E APLICAÇÃO RESINA ACRÍLICA DUAS DEMÃOS</t>
  </si>
  <si>
    <t>KG</t>
  </si>
  <si>
    <t>ESTRUTURAS METÁLICAS</t>
  </si>
  <si>
    <t>ESCAVACAO MANUAL DE VALAS (SAPATAS/BLOCOS)</t>
  </si>
  <si>
    <t>FUNDAÇÕES E SONDAGENS</t>
  </si>
  <si>
    <t>TUBO PARA VÁLVULA DE DESCARGA ( CURTO 1.1/4" )</t>
  </si>
  <si>
    <t>ESTRUTURA</t>
  </si>
  <si>
    <t>FORMA DE TABUA CINTA BALDRAME U=8 VEZES</t>
  </si>
  <si>
    <t>ALVENARIAS E DIVISÓRIAS</t>
  </si>
  <si>
    <t>APILOAMENTO</t>
  </si>
  <si>
    <t>ACESSIBILIDADE</t>
  </si>
  <si>
    <t>OUTROS</t>
  </si>
  <si>
    <t>REFORMA E AMPLIAÇÃO</t>
  </si>
  <si>
    <r>
      <rPr>
        <b/>
        <sz val="10"/>
        <rFont val="Times New Roman"/>
        <family val="1"/>
      </rPr>
      <t xml:space="preserve">REFERÊNCIA
</t>
    </r>
    <r>
      <rPr>
        <sz val="10"/>
        <rFont val="Times New Roman"/>
        <family val="1"/>
      </rPr>
      <t>AGETOP E SINAPI - ONERADA</t>
    </r>
  </si>
  <si>
    <r>
      <rPr>
        <b/>
        <sz val="10"/>
        <rFont val="Times New Roman"/>
        <family val="1"/>
      </rPr>
      <t xml:space="preserve">OBRA
</t>
    </r>
    <r>
      <rPr>
        <sz val="10"/>
        <rFont val="Times New Roman"/>
        <family val="1"/>
      </rPr>
      <t>REFORMA E AMPLIAÇÃO</t>
    </r>
  </si>
  <si>
    <r>
      <rPr>
        <b/>
        <sz val="8"/>
        <rFont val="Times New Roman"/>
        <family val="1"/>
      </rPr>
      <t xml:space="preserve">OBRA
</t>
    </r>
    <r>
      <rPr>
        <sz val="8"/>
        <rFont val="Times New Roman"/>
        <family val="1"/>
      </rPr>
      <t>REFORMA E AMPLIAÇÃO</t>
    </r>
  </si>
  <si>
    <r>
      <rPr>
        <b/>
        <sz val="8"/>
        <rFont val="Times New Roman"/>
        <family val="1"/>
      </rPr>
      <t xml:space="preserve">REFERÊNCIA
</t>
    </r>
    <r>
      <rPr>
        <sz val="8"/>
        <rFont val="Times New Roman"/>
        <family val="1"/>
      </rPr>
      <t>AGETOP  E SINAPI - ONERADA</t>
    </r>
  </si>
  <si>
    <t>REGISTRO DE GAVETA C/CANOPLA DIAMETRO 3/4"</t>
  </si>
  <si>
    <t>CRE.</t>
  </si>
  <si>
    <t>PISO GRANITINA</t>
  </si>
  <si>
    <t>IMPERMEABILIZACAO VIGAS BALDRAMES E=2,0 CM</t>
  </si>
  <si>
    <t>APILOAMENTO (BLOCOS/SAPATAS)</t>
  </si>
  <si>
    <t>PINTURA EXTERNA</t>
  </si>
  <si>
    <t>PINTURA PVA LATEX 2 DEMAOS SEM SELADOR</t>
  </si>
  <si>
    <t>PINTURA</t>
  </si>
  <si>
    <t>RODAPE DE MASSA (ICI:3 ARMG)</t>
  </si>
  <si>
    <t>VIDROS</t>
  </si>
  <si>
    <t>PORTA DE ENROLAR C/FERRAGENS</t>
  </si>
  <si>
    <t>IMPERMEABILIZAÇÃO</t>
  </si>
  <si>
    <t>VERGA/CONTRAVERGA EM CONCRETO ARMADO FCK = 20 MPA</t>
  </si>
  <si>
    <t>LAJE</t>
  </si>
  <si>
    <t>VIGAS DE COBERTURA</t>
  </si>
  <si>
    <t>PILARES</t>
  </si>
  <si>
    <t>REATERRO COM APILOAMENTO</t>
  </si>
  <si>
    <t>VIGAS BALDRAMES</t>
  </si>
  <si>
    <t>ESTACA A TRADO DIAM.30 CM SEM FERRO</t>
  </si>
  <si>
    <t>COMPACTAÇÃO MECÂNICA SEM CONTROLE LABORATÓRIO</t>
  </si>
  <si>
    <t>RODAPÉ FUNDIDO DE GRANITINA 7CM</t>
  </si>
  <si>
    <t>BLOCOS</t>
  </si>
  <si>
    <t>ESTACAS</t>
  </si>
  <si>
    <t>CHUVEIRO ELÉTRICO EM PVC COM BRAÇO METÁLICO</t>
  </si>
  <si>
    <t>TABICA PARA FORRO DE GESSO COMUM</t>
  </si>
  <si>
    <t>TRANSPORTE DE MATERIAL ESCAVADO M3.KM</t>
  </si>
  <si>
    <t>INDENIZAÇÃO DE JAZIDA</t>
  </si>
  <si>
    <t>CARGA MECANIZADA</t>
  </si>
  <si>
    <t>ESCAVACAO MECANICA</t>
  </si>
  <si>
    <t>VALORES DE BDI POR TIPO DE OBRA %</t>
  </si>
  <si>
    <t>TIPO DE OBRA</t>
  </si>
  <si>
    <t>1 Quartil</t>
  </si>
  <si>
    <t>Médio</t>
  </si>
  <si>
    <t>3 Quartil</t>
  </si>
  <si>
    <t>Construção de Edifícios</t>
  </si>
  <si>
    <t>VALORES DE REFERÊNCIA - %</t>
  </si>
  <si>
    <t>BDI ADOTADO %</t>
  </si>
  <si>
    <t>1º QUARTIL</t>
  </si>
  <si>
    <t>MÉDIO</t>
  </si>
  <si>
    <t>3º QUARTIL</t>
  </si>
  <si>
    <t>Administração Central</t>
  </si>
  <si>
    <t>Seguro e Garantia (*)</t>
  </si>
  <si>
    <t>Risco</t>
  </si>
  <si>
    <t>Despesas Financeiras</t>
  </si>
  <si>
    <t>Lucro</t>
  </si>
  <si>
    <r>
      <rPr>
        <b/>
        <sz val="10"/>
        <rFont val="Times New Roman"/>
        <family val="1"/>
      </rPr>
      <t xml:space="preserve">Tributos </t>
    </r>
    <r>
      <rPr>
        <b/>
        <i/>
        <sz val="10"/>
        <rFont val="Times New Roman"/>
        <family val="1"/>
      </rPr>
      <t>(Confins, PIS e ISSQN)</t>
    </r>
  </si>
  <si>
    <t>COFINS</t>
  </si>
  <si>
    <t>PIS</t>
  </si>
  <si>
    <t>ISSQN (**)</t>
  </si>
  <si>
    <t>TOTAL</t>
  </si>
  <si>
    <t xml:space="preserve">Fonte da composição, valores de referência e fórmula do BDI:  Acórdão 2622/2013 - TCU - Plenário
</t>
  </si>
  <si>
    <t xml:space="preserve"> Os valores de BDI acima foram calculados com emprego da fórmula abaixo:</t>
  </si>
  <si>
    <t>Onde:
AC = taxa de rateio da Administração Central;                                                                                                                                                          DF = taxa das despesas financeiras;
S = taxa de seguro; R = taxa de risco e G = garantia do empreendimento;                                                                                                             I = taxa de tributos;
L = taxa de lucro.</t>
  </si>
  <si>
    <r>
      <rPr>
        <sz val="8"/>
        <color rgb="FF000080"/>
        <rFont val="Times New Roman"/>
        <family val="1"/>
      </rPr>
      <t>OBS:
(*) - PODE HAVER GARANTIA DESDE QUE PREVISTO NO EDITAL DA LICITAÇÃO E NO CONTRATO DE EXECUÇÃO.
(**) - PODEM SER ACEITOS OUTROS PERCENTUAIS DE ISS DESDE QUE DEVIDAMENTE EMBASADOS NA LEGISLAÇÃO MUNICIPAL.
(***) - CONTRIBUIÇÃO PREVIDENCIÁRIA INSTITUÍDA PARA DESONERAR A FOLHA DE SALÁRIOS DE DIVERSAS ATIVIDADES ECONÔMICAS DA CONSTRUÇÃO CIVIL PODERÁ IMPACTAR AS TAXAS DE BDI MEDIANTE A MAJORAÇÃO DO PERCENTUAL CORRESPONDENTE A 4,5%</t>
    </r>
  </si>
  <si>
    <t>EMASSAMENTO COM MASSA PVA DUAS DEMAOS</t>
  </si>
  <si>
    <t>MARCENARIA</t>
  </si>
  <si>
    <t>REBOCO (1 CALH:4 ARFC+100kgCI/M3)</t>
  </si>
  <si>
    <t>VIDRO LISO 4 MM - COLOCADO</t>
  </si>
  <si>
    <t>EMBOCAMENTO DE BEIRAL</t>
  </si>
  <si>
    <t>EMBOCAMENTO LATERAL  (OITOES)</t>
  </si>
  <si>
    <t>TRANSPORTE DE ENTULHO EM CAMINHÃO  INCLUSO A CARGA MANUAL</t>
  </si>
  <si>
    <t>TRANSPORTES</t>
  </si>
  <si>
    <t>BATE CARTEIRA ENVERNIZADO E ASSENT. 2,5 X 12 CM</t>
  </si>
  <si>
    <t>CORPO DE PROVA</t>
  </si>
  <si>
    <t>BARRA DE APOIO EM AÇO INOX - 80 CM</t>
  </si>
  <si>
    <t>BARRA DE APOIO EM AÇO INOX - 40 CM</t>
  </si>
  <si>
    <t>FERRAGENS</t>
  </si>
  <si>
    <t>GRANITINA</t>
  </si>
  <si>
    <t>PASSEIO (CALÇADA)</t>
  </si>
  <si>
    <t>TANQUE (PANELAO) INOX 60 X 70 X 40 CM CH.18</t>
  </si>
  <si>
    <t>CHAPISCO ROLADO - (1COLA:10CI:30 ARML)</t>
  </si>
  <si>
    <t>OLHAL PARA PARAFUSO</t>
  </si>
  <si>
    <t>ISOLADOR DE ANCORAGEM POLIMÉRICO 15KV</t>
  </si>
  <si>
    <t>ELETRODUTO DE PVC RIGIDO DIAMETRO 1"</t>
  </si>
  <si>
    <t>CONECTOR DE COMPRESSÃO FORMATO H PARA CABO 25 A 70 MM2</t>
  </si>
  <si>
    <t>CHAVE FUSIVEL,15 KV,100A, (CHAVE MATHEUS)</t>
  </si>
  <si>
    <t>CABO DE COBRE NU 35 MM2</t>
  </si>
  <si>
    <t>CABO DE COBRE NU 25 MM2 (4,73 M /KG)</t>
  </si>
  <si>
    <t>TOMADA HEXAGONAL 2P + T - 10A - 250V</t>
  </si>
  <si>
    <t>PARAFUSO P/BUCHA S-6</t>
  </si>
  <si>
    <t>ELETRODUTO DE PVC RIGIDO DIAMETRO 3/4"</t>
  </si>
  <si>
    <t>CONDULETE METÁLICO - TAMPÃO DE 3/4"</t>
  </si>
  <si>
    <t>CONDULETE METÁLICO - ADAPTADOR DE SAÍDA 3/4"</t>
  </si>
  <si>
    <t>CONDULETE METÁLICO - CAIXA COM 5 ENTRADAS</t>
  </si>
  <si>
    <t>CABO ISOLADO PP 3 X 2,5 MM2</t>
  </si>
  <si>
    <t>PR</t>
  </si>
  <si>
    <t>TOMADA HEXAGONAL 2P + T - 20A - 250V</t>
  </si>
  <si>
    <t>INTERRUPTOR DIFERENCIAL RESIDUAL (D.R.) BIPOLAR DE 25A-30mA</t>
  </si>
  <si>
    <t>INTERRUPTOR SIMPLES (2 SECOES)</t>
  </si>
  <si>
    <t>INTERRUPTOR SIMPLES (1 SECAO)</t>
  </si>
  <si>
    <t>INTERRUPTOR PARALELO SIMPLES (1 SECAO)</t>
  </si>
  <si>
    <t>DISPOSITIVO DE PROTEÇÃO CONTRA SURTOS (D.P.S.) 275V DE 8 A 40KA</t>
  </si>
  <si>
    <t>CABO DE COBRE FLEXÍVEL ISOLADO, 2,5 MM², ANTI-CHAMA 450/750 V, PARA CIRCUITOS TERMINAIS - FORNECIMENTO E INSTALAÇÃO. AF_12/2015</t>
  </si>
  <si>
    <t>EXTINTOR PO QUIMICO SECO (6 KG) - CAPACIDADE EXTINTORA 20 BC</t>
  </si>
  <si>
    <t>EXTRAS</t>
  </si>
  <si>
    <t>TUBOS</t>
  </si>
  <si>
    <t>JOELHOS</t>
  </si>
  <si>
    <t>ESGOTO SANITÁRIO</t>
  </si>
  <si>
    <t>SOLUCAO LIMPADORA 1000 CM3</t>
  </si>
  <si>
    <t>ADESIVO PLASTICO - FRASCO 850 G</t>
  </si>
  <si>
    <t>ADESIVOS</t>
  </si>
  <si>
    <t>TE REDUCAO 90 GRAUS SOLDAVEL 50 X 25 mm</t>
  </si>
  <si>
    <t>TÊ</t>
  </si>
  <si>
    <t>ADAPTADORES DE PVC SOLDÁVEL</t>
  </si>
  <si>
    <t>ÁGUA FRIA</t>
  </si>
  <si>
    <t>REGISTROS</t>
  </si>
  <si>
    <t>LIGAÇÃO FLEXÍVEL METÁLICA DIAM.1/2"(ENGATE)</t>
  </si>
  <si>
    <t>PEÇAS E ACESSÓRIOS</t>
  </si>
  <si>
    <t>INSTALAÇÕES HIDROSSANITÁRIAS</t>
  </si>
  <si>
    <t>CUMEEIRA PARA TELHA AMERICANA RESINADA COR VERMELHA</t>
  </si>
  <si>
    <t>COBERTURA COM TELHA AMERICANA  RESINADA COR VERMELHA</t>
  </si>
  <si>
    <t>ACO CA-60 - 5,0 MM - (OBRAS CIVIS)</t>
  </si>
  <si>
    <t>ACO CA-50A - 10,0 MM (3/8") - (OBRAS CIVIS)</t>
  </si>
  <si>
    <t>BRACADEIRA METALICA TIPO "D" DIAM. 3/4"</t>
  </si>
  <si>
    <t>ESTRUTURA METÁLICA</t>
  </si>
  <si>
    <t>CALHA DE CHAPA GALVANIZADA</t>
  </si>
  <si>
    <t>ACO CA-50A - 6,3 MM (1/4") - (OBRAS CIVIS)</t>
  </si>
  <si>
    <t>INTERRUPTOR SIMPLES (3 SECOES)</t>
  </si>
  <si>
    <t>BUCHA DE NYLON S-6</t>
  </si>
  <si>
    <t>CURVA DE 90 GRAUS AÇO GALVANIZADO DIAM.3/4"</t>
  </si>
  <si>
    <t>CONTROLE TECNOLÓGICO</t>
  </si>
  <si>
    <t>ACO CA-50 A - 8,0 MM (5/16") - (OBRAS CIVIS)</t>
  </si>
  <si>
    <t>GERAL</t>
  </si>
  <si>
    <t>JANELAS</t>
  </si>
  <si>
    <t>PORTAS</t>
  </si>
  <si>
    <t>EXTERNA</t>
  </si>
  <si>
    <t>LASTRO IMPERMEABILIZADO</t>
  </si>
  <si>
    <t>FORROS</t>
  </si>
  <si>
    <t>IMPERMEABILIZACAO-C/CIMENTO CRISTALIZANTE 3 DEMAOS</t>
  </si>
  <si>
    <t>IMPERMEABILIZAÇÃO DE PISO ÁREA MOLHADA</t>
  </si>
  <si>
    <t>TÊ SANITÁRIO</t>
  </si>
  <si>
    <t>JUNÇÃO</t>
  </si>
  <si>
    <t>CURVAS</t>
  </si>
  <si>
    <t>BUCHA DE REDUÇÃO</t>
  </si>
  <si>
    <t>TUBOS PVC SOLDÁVEL</t>
  </si>
  <si>
    <t>ANEL DE VEDAÇÃO PARA VASO SANITÁRIO</t>
  </si>
  <si>
    <t>VASOS SANITÁRIOS E ACESSÓRIOS</t>
  </si>
  <si>
    <t>PAR</t>
  </si>
  <si>
    <t>FIXACAO P/LAVATORIO (PAR)</t>
  </si>
  <si>
    <t>LAVATÓRIOS E ACESSÓRIOS</t>
  </si>
  <si>
    <t>QUADRO DE DISTRIBUIÇÃO DE EMBUTIR METÁLICO CB-44E - 150A</t>
  </si>
  <si>
    <t>PÇ</t>
  </si>
  <si>
    <t>RASGO - INSTALAÇÕES HIDROSSANITÁRIAS</t>
  </si>
  <si>
    <t>CUBA DE LOUCA DE EMBUTIR OVAL MÉDIA</t>
  </si>
  <si>
    <t>TAMPA CEGA PLÁSTICA 4"X2" COM FURO CENTRAL (PARA TV/SOM...)</t>
  </si>
  <si>
    <t>TAMPA CEGA PARA CONDULETE METÁLICO</t>
  </si>
  <si>
    <t>DISJUNTOR TRIPOLAR DE 60 A 100-A</t>
  </si>
  <si>
    <t>JOELHO 90 GRAUS SOLDAVEL 50 mm (MARROM)</t>
  </si>
  <si>
    <t>QUADRO DE DISTRIBUIÇÃO DE EMBUTIR METÁLICO CB-24E - 150A</t>
  </si>
  <si>
    <t>ELETRODUTO DE PVC RIGIDO DIAMETRO 2"</t>
  </si>
  <si>
    <t>ACO CA - 60 - 5,0 MM - (OBRAS CIVIS)</t>
  </si>
  <si>
    <t>LETREIRO MÉDIO A GRANDE PORTE EM PAREDE FEITO A PINCEL</t>
  </si>
  <si>
    <t>ENCARREGADO - (OBRAS CIVIS)</t>
  </si>
  <si>
    <t>SONDAGENS PARA INTERIOR - (OBRAS CIVIS)</t>
  </si>
  <si>
    <t>PARTIC. ( % )</t>
  </si>
  <si>
    <t>F.</t>
  </si>
  <si>
    <t>INSTALAÇÕES ELETRICAS</t>
  </si>
  <si>
    <t>SUBESTAÇÃO</t>
  </si>
  <si>
    <t>KVA</t>
  </si>
  <si>
    <t>O.</t>
  </si>
  <si>
    <t>KLEYVISTON VAZ – DIRETOR 839.541.047-68</t>
  </si>
  <si>
    <t>S.O.S WORKS SOLUÇÕES E REFORMAS</t>
  </si>
  <si>
    <t>TAMPA CEGA PARA CONDULETE DE PVC</t>
  </si>
  <si>
    <t>CABO DE COBRE FLEXÍVEL ISOLADO, 4 MM², ANTI-CHAMA 0,6/1,0 KV, PARA CIRCUITOS TERMINAIS - FORNECIMENTO E INSTALAÇÃO. AF_12/2015</t>
  </si>
  <si>
    <t>TORNEIRA DE PAREDE PARA PIA OU BEBEDOURO DIÂMETRO DE 1/2" E 3/4"</t>
  </si>
  <si>
    <t>PINTURA LATEX ACRILICO 2 DEMAOS</t>
  </si>
  <si>
    <t>CUMEEIRA  P/ TELHA PLAN RESINADA COR VERMELHA</t>
  </si>
  <si>
    <t>COBERTURA COM TELHA PLAN RESINADA COR VERMELHA</t>
  </si>
  <si>
    <t>M²</t>
  </si>
  <si>
    <t>PISO</t>
  </si>
  <si>
    <t>CABO FLEXÍVEL, PVC (70° C), 450/750 V, 4 MM2</t>
  </si>
  <si>
    <t>ACO CA-50-A - 6,3 MM (1/4") - (OBRAS CIVIS)</t>
  </si>
  <si>
    <t>PORTÃO DE ABRIR 01 FOLHA CHAPA 14  PT-4 C/FERRAGENS</t>
  </si>
  <si>
    <t>PISO EM CONCRETO DESEMPENADO ESPESSURA = 7 CM  1:2,5:3,5</t>
  </si>
  <si>
    <t>ESTRUT. METÁLICA DA COBERTURA</t>
  </si>
  <si>
    <t>PINTURA DO TETO - TINTA PVA</t>
  </si>
  <si>
    <t>PINTURA ACIMA DO BARRADO - TINTA ACRÍLICA</t>
  </si>
  <si>
    <t>PINTURA COM BARRADO - TINTA ESMALTE</t>
  </si>
  <si>
    <t>CONECTOR TIPO PARAFUSO FENDIDO 35 MM2</t>
  </si>
  <si>
    <t>SPDA</t>
  </si>
  <si>
    <t>DISJUNTOR TRIPOLAR 40 A 50A</t>
  </si>
  <si>
    <t>PORCA SEXTAVADA DIAMETRO 1/4"</t>
  </si>
  <si>
    <t>ARRUELA LISA D=1/4"</t>
  </si>
  <si>
    <t>PARAFUSO SEXTAVADO  CABEÇA LENTILHA D = 1/4" X 5/8"</t>
  </si>
  <si>
    <t>IMPLANTAÇÃO</t>
  </si>
  <si>
    <t>ESQUADRIAS</t>
  </si>
  <si>
    <t>REMOCAO DE PINTURA ANTIGA A LATEX</t>
  </si>
  <si>
    <t>PISO DE BORRACHA COLORIDO MODELO TÁTIL ( ALERTA OU DIRECIONAL) INCLUSO CONTRAPISO (1CI:3ARML) C/ E=2CM E NATA DE CIMENTO</t>
  </si>
  <si>
    <t>TOTAL GERAL</t>
  </si>
  <si>
    <t>TOTAL DO B.D.I 22,47%</t>
  </si>
  <si>
    <t>m²</t>
  </si>
  <si>
    <r>
      <rPr>
        <sz val="10"/>
        <rFont val="Times New Roman"/>
        <family val="1"/>
      </rPr>
      <t>AGETOP
CIVIL</t>
    </r>
  </si>
  <si>
    <t>25.1</t>
  </si>
  <si>
    <t>24.6</t>
  </si>
  <si>
    <t>EMASSAMENTO COM MASSA PVA UMA DEMAO</t>
  </si>
  <si>
    <t>24.5</t>
  </si>
  <si>
    <t>BANCADA DE GRANITO C/ESPELHO</t>
  </si>
  <si>
    <t>24.4</t>
  </si>
  <si>
    <t>24.3</t>
  </si>
  <si>
    <t>CHAPISCO COMUM</t>
  </si>
  <si>
    <t>24.2</t>
  </si>
  <si>
    <t>ALVENARIA DE TIJOLO COMUM 1 VEZ - ARGAMASSA (1CI : 2CH : 8ARML)</t>
  </si>
  <si>
    <t>24.1</t>
  </si>
  <si>
    <t>MIDIATECA</t>
  </si>
  <si>
    <t>m</t>
  </si>
  <si>
    <r>
      <rPr>
        <sz val="10"/>
        <rFont val="Times New Roman"/>
        <family val="1"/>
      </rPr>
      <t>GRANITINA 8MM FUNDIDA COM CONTRAPISO (1CI:3ARML) E=2CM E JUNTA
PLASTICA 27MM</t>
    </r>
  </si>
  <si>
    <r>
      <rPr>
        <sz val="10"/>
        <rFont val="Times New Roman"/>
        <family val="1"/>
      </rPr>
      <t>LASTRO DE CONCRETO REGULARIZADO SEM IMPERMEAB. 1:3:6 ESP= 5CM
(BASE)</t>
    </r>
  </si>
  <si>
    <r>
      <rPr>
        <sz val="10"/>
        <rFont val="Times New Roman"/>
        <family val="1"/>
      </rPr>
      <t>PAREDE COM PLACAS DE GESSO ACARTONADO (DRYWALL), PARA USO INTERNO COM DUAS FACES DUPLAS E ESTRUTURA METÁLICA COM GUIAS
DUPLAS, SEM VÃOS. AF_06/2017</t>
    </r>
  </si>
  <si>
    <t>EXECUÇÃO</t>
  </si>
  <si>
    <t>23.2</t>
  </si>
  <si>
    <t>m³</t>
  </si>
  <si>
    <t>TRANSPORTE DE ENTULHO CAÇAMBA ESTACIONÁRIA SEM CARGA</t>
  </si>
  <si>
    <t>REMOÇÃO MANUAL DE JANELA OU PORTAL C/ TRANSP. ATÉ CB. E CARGA</t>
  </si>
  <si>
    <t>DEMOLIÇÃO MANUAL ALVENARIA TIJOLO S/REAP. C/TR.ATE CB. E CARGA</t>
  </si>
  <si>
    <t>DEMOLIR</t>
  </si>
  <si>
    <t>23.1</t>
  </si>
  <si>
    <t>REFORMA ADM</t>
  </si>
  <si>
    <r>
      <rPr>
        <sz val="10"/>
        <rFont val="Times New Roman"/>
        <family val="1"/>
      </rPr>
      <t>AGETOP CIVIL (270312)  - MURO DE ALVENARIA TIJOLO FURADO 1/2 VEZ ( H=2,50M) COM FUNDAÇÃO - SEM REVESTIMENTOS (PADRÃO GOINFRA)
ATUALIZADA</t>
    </r>
  </si>
  <si>
    <t>Próprio</t>
  </si>
  <si>
    <t>COMP 479_BET</t>
  </si>
  <si>
    <t>22.2</t>
  </si>
  <si>
    <t>22.1</t>
  </si>
  <si>
    <t>FACHADA</t>
  </si>
  <si>
    <t>Un</t>
  </si>
  <si>
    <t>CUBA INOX 50X40X20CM E=0,7MM-AÇO 304</t>
  </si>
  <si>
    <t>MODIFICAÇÕES P/LABORATÓRIOS</t>
  </si>
  <si>
    <t>21.2</t>
  </si>
  <si>
    <t>UND</t>
  </si>
  <si>
    <r>
      <rPr>
        <sz val="10"/>
        <rFont val="Times New Roman"/>
        <family val="1"/>
      </rPr>
      <t>QUADRO ESCOLAR MISTO 4,20X1,25 - FOMICA BRANCA BRILHANTE(3,08X1,25M) E FILTRO VERDE COM FUNDO COM FUNDO EM
CORTIÇA 6MM (1,05X1,25M) (GOINFRA+COT)</t>
    </r>
  </si>
  <si>
    <t>COMP 564</t>
  </si>
  <si>
    <t>21.1.18.1</t>
  </si>
  <si>
    <t>PINTURA ESMALTE ALQUIDICO ESTR.METALICA 2 DEMAOS</t>
  </si>
  <si>
    <t>21.1.17.6.1</t>
  </si>
  <si>
    <t>21.1.17.6</t>
  </si>
  <si>
    <t>PINT.ESMALTE/ESQUAD.FERRO C/FUNDO ANTICOR.</t>
  </si>
  <si>
    <t>21.1.17.5.1</t>
  </si>
  <si>
    <t>21.1.17.5</t>
  </si>
  <si>
    <t>21.1.17.4.1</t>
  </si>
  <si>
    <t>21.1.17.4</t>
  </si>
  <si>
    <t>21.1.17.3.2</t>
  </si>
  <si>
    <r>
      <rPr>
        <sz val="10"/>
        <rFont val="Times New Roman"/>
        <family val="1"/>
      </rPr>
      <t>APLICAÇÃO E LIXAMENTO DE MASSA LÁTEX EM TETO, DUAS DEMÃOS.
AF_06/2014</t>
    </r>
  </si>
  <si>
    <t>21.1.17.3.1</t>
  </si>
  <si>
    <t>21.1.17.3</t>
  </si>
  <si>
    <r>
      <rPr>
        <sz val="10"/>
        <rFont val="Times New Roman"/>
        <family val="1"/>
      </rPr>
      <t>APLICAÇÃO MANUAL DE PINTURA COM TINTA LÁTEX ACRÍLICA EM
PAREDES, DUAS DEMÃOS. AF_06/2014</t>
    </r>
  </si>
  <si>
    <t>21.1.17.2.2</t>
  </si>
  <si>
    <r>
      <rPr>
        <sz val="10"/>
        <rFont val="Times New Roman"/>
        <family val="1"/>
      </rPr>
      <t>APLICAÇÃO E LIXAMENTO DE MASSA LÁTEX EM PAREDES, DUAS DEMÃOS.
AF_06/2014</t>
    </r>
  </si>
  <si>
    <t>21.1.17.2.1</t>
  </si>
  <si>
    <t>21.1.17.2</t>
  </si>
  <si>
    <t>PINT.ESMALTE SINT.PAREDES - 2 DEM.C/SELADOR</t>
  </si>
  <si>
    <t>21.1.17.1.2</t>
  </si>
  <si>
    <t>21.1.17.1.1</t>
  </si>
  <si>
    <t>21.1.17.1</t>
  </si>
  <si>
    <t>21.1.16.1</t>
  </si>
  <si>
    <r>
      <rPr>
        <sz val="10"/>
        <rFont val="Times New Roman"/>
        <family val="1"/>
      </rPr>
      <t>EXECUÇÃO DE PASSEIO (CALÇADA) OU PISO DE CONCRETO COM CONCRETO MOLDADO IN LOCO, FEITO EM OBRA, ACABAMENTO
CONVENCIONAL, ESPESSURA 6 CM, ARMADO. AF_08/2022</t>
    </r>
  </si>
  <si>
    <t>21.1.15.5</t>
  </si>
  <si>
    <t>21.1.15.4</t>
  </si>
  <si>
    <t>21.1.15.3</t>
  </si>
  <si>
    <t>21.1.15.2</t>
  </si>
  <si>
    <r>
      <rPr>
        <sz val="10"/>
        <rFont val="Times New Roman"/>
        <family val="1"/>
      </rPr>
      <t>LASTRO DE CONCRETO REGULARIZADO IMPERMEABILIZADO 1:3:6
ESP=5CM (BASE)</t>
    </r>
  </si>
  <si>
    <t>21.1.15.1</t>
  </si>
  <si>
    <t>ACABAMENTOS PARA FORRO (MOLDURA DE GESSO). AF_05/2017</t>
  </si>
  <si>
    <t>21.1.14.2</t>
  </si>
  <si>
    <r>
      <rPr>
        <sz val="10"/>
        <rFont val="Times New Roman"/>
        <family val="1"/>
      </rPr>
      <t>APLICAÇÃO MANUAL DE GESSO DESEMPENADO (SEM TALISCAS) EM TETO DE AMBIENTES DE ÁREA MAIOR QUE 10M², ESPESSURA DE 1,0CM.
AF_06/2014</t>
    </r>
  </si>
  <si>
    <t>21.1.14.1</t>
  </si>
  <si>
    <r>
      <rPr>
        <sz val="10"/>
        <rFont val="Times New Roman"/>
        <family val="1"/>
      </rPr>
      <t>MASSA ÚNICA, PARA RECEBIMENTO DE PINTURA, EM ARGAMASSA TRAÇO 1:2:8, PREPARO MANUAL, APLICADA MANUALMENTE EM FACES INTERNAS DE PAREDES, ESPESSURA DE 10MM, COM EXECUÇÃO DE TALISCAS.
AF_06/2014</t>
    </r>
  </si>
  <si>
    <t>21.1.13.2</t>
  </si>
  <si>
    <r>
      <rPr>
        <sz val="10"/>
        <rFont val="Times New Roman"/>
        <family val="1"/>
      </rPr>
      <t>CHAPISCO APLICADO EM ALVENARIAS E ESTRUTURAS DE CONCRETO INTERNAS, COM COLHER DE PEDREIRO.  ARGAMASSA TRAÇO 1:3 COM
PREPARO EM BETONEIRA 400L. AF_10/2022</t>
    </r>
  </si>
  <si>
    <t>21.1.13.1</t>
  </si>
  <si>
    <t>21.1.12.1</t>
  </si>
  <si>
    <t>PORTA DE ABRIR EM CHAPA PF-1 C/FERRAGENS</t>
  </si>
  <si>
    <t>21.1.11.3</t>
  </si>
  <si>
    <t>ESQ. MAXIMO AR CHAPA/VIDRO J3/J5/J6/J8 C/FERRAGENS</t>
  </si>
  <si>
    <t>21.1.11.2</t>
  </si>
  <si>
    <t>JANELA DE AÇO DE CORRER COM 4 FOLHAS PARA VIDRO, COM BATENTE, FERRAGENS E PINTURA ANTICORROSIVA. EXCLUSIVE VIDROS, ALIZAR E CONTRAMARCO. FORNECIMENTO E INSTALAÇÃO. AF_12/2019</t>
  </si>
  <si>
    <t>21.1.11.1</t>
  </si>
  <si>
    <r>
      <rPr>
        <sz val="10"/>
        <rFont val="Times New Roman"/>
        <family val="1"/>
      </rPr>
      <t>EMBOÇAMENTO COM ARGAMASSA TRAÇO 1:2:9 (CIMENTO, CAL E AREIA).
AF_07/2019</t>
    </r>
  </si>
  <si>
    <t>21.1.10.3</t>
  </si>
  <si>
    <t>21.1.10.2</t>
  </si>
  <si>
    <t>21.1.10.1</t>
  </si>
  <si>
    <t>Kg</t>
  </si>
  <si>
    <r>
      <rPr>
        <sz val="10"/>
        <rFont val="Times New Roman"/>
        <family val="1"/>
      </rPr>
      <t>ESTRUTURA METÁLICA CONVENCIONAL EM AÇO DO TIPO MR-250 / ASTM
A36 COM FUNDO ANTICORROSIVO</t>
    </r>
  </si>
  <si>
    <t>21.1.9.1</t>
  </si>
  <si>
    <r>
      <rPr>
        <sz val="10"/>
        <rFont val="Times New Roman"/>
        <family val="1"/>
      </rPr>
      <t>IMPERMEABILIZAÇÃO DE FLOREIRA OU VIGA BALDRAME COM ARGAMASSA
DE CIMENTO E AREIA, COM ADITIVO IMPERMEABILIZANTE, E = 2 CM. AF_06/2018</t>
    </r>
  </si>
  <si>
    <t>21.1.8.1</t>
  </si>
  <si>
    <r>
      <rPr>
        <sz val="10"/>
        <rFont val="Times New Roman"/>
        <family val="1"/>
      </rPr>
      <t>ALVENARIA DE TIJOLO FURADO 1/2 VEZ 14X29X9 - 6 FUROS -  ARG.
(1CALH:4ARML+100KG DE CI/M3)</t>
    </r>
  </si>
  <si>
    <t>21.1.7.2</t>
  </si>
  <si>
    <r>
      <rPr>
        <sz val="10"/>
        <rFont val="Times New Roman"/>
        <family val="1"/>
      </rPr>
      <t>FIXAÇÃO (ENCUNHAMENTO) DE ALVENARIA DE VEDAÇÃO COM
ARGAMASSA APLICADA COM COLHER. AF_03/2016</t>
    </r>
  </si>
  <si>
    <t>21.1.7.1</t>
  </si>
  <si>
    <r>
      <rPr>
        <sz val="10"/>
        <rFont val="Times New Roman"/>
        <family val="1"/>
      </rPr>
      <t>TOMADA ALTA DE EMBUTIR (1 MÓDULO), 2P+T 20 A, INCLUINDO SUPORTE E
PLACA - FORNECIMENTO E INSTALAÇÃO. AF_12/2015</t>
    </r>
  </si>
  <si>
    <t>21.1.6.28</t>
  </si>
  <si>
    <r>
      <rPr>
        <sz val="10"/>
        <rFont val="Times New Roman"/>
        <family val="1"/>
      </rPr>
      <t>TOMADA MÉDIA DE EMBUTIR (2 MÓDULOS), 2P+T 10 A, INCLUINDO
SUPORTE E PLACA - FORNECIMENTO E INSTALAÇÃO. AF_12/2015</t>
    </r>
  </si>
  <si>
    <t>21.1.6.27</t>
  </si>
  <si>
    <t>LÂMPADA LED TUBULAR 18W</t>
  </si>
  <si>
    <t>PROP02</t>
  </si>
  <si>
    <t>21.1.6.26</t>
  </si>
  <si>
    <t>un</t>
  </si>
  <si>
    <t>LUMINÁRIA DE SOBREPOR COM REFLETOR DE ALUMÍNIO E ALETAS 2X14W</t>
  </si>
  <si>
    <t>21.1.6.25</t>
  </si>
  <si>
    <r>
      <rPr>
        <sz val="10"/>
        <rFont val="Times New Roman"/>
        <family val="1"/>
      </rPr>
      <t>INTERRUPTOR SIMPLES (2 MÓDULOS), 10A/250V, INCLUINDO SUPORTE E
PLACA - FORNECIMENTO E INSTALAÇÃO. AF_12/2015</t>
    </r>
  </si>
  <si>
    <t>21.1.6.24</t>
  </si>
  <si>
    <r>
      <rPr>
        <sz val="10"/>
        <rFont val="Times New Roman"/>
        <family val="1"/>
      </rPr>
      <t>INTERRUPTOR SIMPLES (1 MÓDULO), 10A/250V, INCLUINDO SUPORTE E
PLACA - FORNECIMENTO E INSTALAÇÃO. AF_12/2015</t>
    </r>
  </si>
  <si>
    <t>21.1.6.23</t>
  </si>
  <si>
    <t>FITA DE AUTO FUSAO, ROLO E 10,00 MM</t>
  </si>
  <si>
    <t>21.1.6.22</t>
  </si>
  <si>
    <t>FITA ISOLANTE, ROLO DE 20,00 M</t>
  </si>
  <si>
    <t>21.1.6.21</t>
  </si>
  <si>
    <t>CONDULETE DE PVC, TIPO B, PARA ELETRODUTO DE PVC SOLDÁVEL DN 25 MM (3/4''), APARENTE - FORNECIMENTO E INSTALAÇÃO. AF_10/2022</t>
  </si>
  <si>
    <t>21.1.6.20</t>
  </si>
  <si>
    <t>CONDULETE DE PVC, TIPO TB, PARA ELETRODUTO DE PVC SOLDÁVEL DN 25 MM (3/4''), APARENTE - FORNECIMENTO E INSTALAÇÃO. AF_10/2022</t>
  </si>
  <si>
    <t>21.1.6.19</t>
  </si>
  <si>
    <t>CONDULETE DE PVC, TIPO LL, PARA ELETRODUTO DE PVC SOLDÁVEL DN 25 MM (3/4''), APARENTE - FORNECIMENTO E INSTALAÇÃO. AF_10/2022</t>
  </si>
  <si>
    <t>21.1.6.18</t>
  </si>
  <si>
    <r>
      <rPr>
        <sz val="10"/>
        <rFont val="Times New Roman"/>
        <family val="1"/>
      </rPr>
      <t>CURVA 90 GRAUS PARA ELETRODUTO, PVC, ROSCÁVEL, DN 25 MM (3/4"),
PARA CIRCUITOS TERMINAIS, INSTALADA EM LAJE - FORNECIMENTO E INSTALAÇÃO. AF_12/2015</t>
    </r>
  </si>
  <si>
    <t>21.1.6.17</t>
  </si>
  <si>
    <r>
      <rPr>
        <sz val="10"/>
        <rFont val="Times New Roman"/>
        <family val="1"/>
      </rPr>
      <t>LUVA PARA ELETRODUTO, PVC, ROSCÁVEL, DN 25 MM (3/4"), PARA CIRCUITOS TERMINAIS, INSTALADA EM FORRO - FORNECIMENTO E
INSTALAÇÃO. AF_12/2015</t>
    </r>
  </si>
  <si>
    <t>21.1.6.16</t>
  </si>
  <si>
    <t>21.1.6.15</t>
  </si>
  <si>
    <t>BUCHA E ARRUELA METALICA DIAM. 3/4"</t>
  </si>
  <si>
    <t>21.1.6.14</t>
  </si>
  <si>
    <t>21.1.6.13</t>
  </si>
  <si>
    <r>
      <rPr>
        <sz val="10"/>
        <rFont val="Times New Roman"/>
        <family val="1"/>
      </rPr>
      <t>ELETRODUTO PVC FLEXÍVEL - MANGUEIRA CORRUGADA LEVE - DIAM.
32MM</t>
    </r>
  </si>
  <si>
    <t>21.1.6.12</t>
  </si>
  <si>
    <r>
      <rPr>
        <sz val="10"/>
        <rFont val="Times New Roman"/>
        <family val="1"/>
      </rPr>
      <t>ELETRODUTO PVC FLEXÍVEL - MANGUEIRA CORRUGADA LEVE - DIAM.
25MM</t>
    </r>
  </si>
  <si>
    <t>21.1.6.11</t>
  </si>
  <si>
    <t>21.1.6.10</t>
  </si>
  <si>
    <r>
      <rPr>
        <sz val="10"/>
        <rFont val="Times New Roman"/>
        <family val="1"/>
      </rPr>
      <t>DISJUNTOR MONOPOLAR TIPO DIN, CORRENTE NOMINAL DE 16A -
FORNECIMENTO E INSTALAÇÃO. AF_10/2020</t>
    </r>
  </si>
  <si>
    <t>21.1.6.9</t>
  </si>
  <si>
    <r>
      <rPr>
        <sz val="10"/>
        <rFont val="Times New Roman"/>
        <family val="1"/>
      </rPr>
      <t>DISJUNTOR TRIPOLAR TIPO DIN, CORRENTE NOMINAL DE 25A -
FORNECIMENTO E INSTALAÇÃO. AF_10/2020</t>
    </r>
  </si>
  <si>
    <t>21.1.6.8</t>
  </si>
  <si>
    <t>21.1.6.7</t>
  </si>
  <si>
    <r>
      <rPr>
        <sz val="10"/>
        <rFont val="Times New Roman"/>
        <family val="1"/>
      </rPr>
      <t>QUADRO DE DISTRIBUIÇÃO DE ENERGIA EM CHAPA DE AÇO GALVANIZADO, DE EMBUTIR, COM BARRAMENTO TRIFÁSICO, PARA 18 DISJUNTORES DIN
100A - FORNECIMENTO E INSTALAÇÃO. AF_10/2020</t>
    </r>
  </si>
  <si>
    <t>21.1.6.6</t>
  </si>
  <si>
    <t>CAIXA DE PASSAGEM METÁLICA DE EMBUTIR 20X20X10 CM</t>
  </si>
  <si>
    <t>21.1.6.5</t>
  </si>
  <si>
    <r>
      <rPr>
        <sz val="10"/>
        <rFont val="Times New Roman"/>
        <family val="1"/>
      </rPr>
      <t>CAIXA OCTOGONAL 4" X 4", METÁLICA, INSTALADA EM LAJE -
FORNECIMENTO E INSTALAÇÃO. AF_12/2015</t>
    </r>
  </si>
  <si>
    <t>21.1.6.4</t>
  </si>
  <si>
    <t>21.1.6.3</t>
  </si>
  <si>
    <t>21.1.6.2</t>
  </si>
  <si>
    <t>21.1.6.1</t>
  </si>
  <si>
    <t>21.1.5.5.1</t>
  </si>
  <si>
    <t>21.1.5.5</t>
  </si>
  <si>
    <r>
      <rPr>
        <sz val="10"/>
        <rFont val="Times New Roman"/>
        <family val="1"/>
      </rPr>
      <t>FORRO EM LAJE PRE-MOLDADA
INC.CAPEAMENTO/FERR.DISTRIB./ESCORAMENTO E FORMA/DESFORMA</t>
    </r>
  </si>
  <si>
    <t>21.1.5.4.1</t>
  </si>
  <si>
    <t>21.1.5.4</t>
  </si>
  <si>
    <r>
      <rPr>
        <sz val="10"/>
        <rFont val="Times New Roman"/>
        <family val="1"/>
      </rPr>
      <t>ARMAÇÃO DE PILAR OU VIGA DE UMA ESTRUTURA CONVENCIONAL DE CONCRETO ARMADO EM UMA EDIFICAÇÃO TÉRREA OU SOBRADO
UTILIZANDO AÇO CA-60 DE 5,0 MM - MONTAGEM. AF_12/2015</t>
    </r>
  </si>
  <si>
    <t>21.1.5.3.8</t>
  </si>
  <si>
    <r>
      <rPr>
        <sz val="10"/>
        <rFont val="Times New Roman"/>
        <family val="1"/>
      </rPr>
      <t>ARMAÇÃO DE PILAR OU VIGA DE UMA ESTRUTURA CONVENCIONAL DE CONCRETO ARMADO EM UMA EDIFICAÇÃO TÉRREA OU SOBRADO
UTILIZANDO AÇO CA-50 DE 12,5 MM - MONTAGEM. AF_12/2015</t>
    </r>
  </si>
  <si>
    <t>21.1.5.3.7</t>
  </si>
  <si>
    <r>
      <rPr>
        <sz val="10"/>
        <rFont val="Times New Roman"/>
        <family val="1"/>
      </rPr>
      <t>ARMAÇÃO DE PILAR OU VIGA DE UMA ESTRUTURA CONVENCIONAL DE
CONCRETO ARMADO EM UMA EDIFICAÇÃO TÉRREA OU SOBRADO UTILIZANDO AÇO CA-50 DE 10,0 MM - MONTAGEM. AF_12/2015</t>
    </r>
  </si>
  <si>
    <t>21.1.5.3.6</t>
  </si>
  <si>
    <r>
      <rPr>
        <sz val="10"/>
        <rFont val="Times New Roman"/>
        <family val="1"/>
      </rPr>
      <t>ARMAÇÃO DE PILAR OU VIGA DE UMA ESTRUTURA CONVENCIONAL DE
CONCRETO ARMADO EM UMA EDIFICAÇÃO TÉRREA OU SOBRADO UTILIZANDO AÇO CA-50 DE 8,0 MM - MONTAGEM. AF_12/2015</t>
    </r>
  </si>
  <si>
    <t>21.1.5.3.5</t>
  </si>
  <si>
    <r>
      <rPr>
        <sz val="10"/>
        <rFont val="Times New Roman"/>
        <family val="1"/>
      </rPr>
      <t>ARMAÇÃO DE PILAR OU VIGA DE UMA ESTRUTURA CONVENCIONAL DE CONCRETO ARMADO EM UMA EDIFICAÇÃO TÉRREA OU SOBRADO
UTILIZANDO AÇO CA-50 DE 6,3 MM - MONTAGEM. AF_12/2015</t>
    </r>
  </si>
  <si>
    <t>21.1.5.3.4</t>
  </si>
  <si>
    <r>
      <rPr>
        <sz val="10"/>
        <rFont val="Times New Roman"/>
        <family val="1"/>
      </rPr>
      <t>LANÇAMENTO/APLICAÇÃO/ADENSAMENTO MANUAL DE CONCRETO -
(OBRAS CIVIS)</t>
    </r>
  </si>
  <si>
    <t>21.1.5.3.3</t>
  </si>
  <si>
    <r>
      <rPr>
        <sz val="10"/>
        <rFont val="Times New Roman"/>
        <family val="1"/>
      </rPr>
      <t>CONCRETO FCK = 25MPA, TRAÇO 1:2,3:2,7 (EM MASSA SECA DE CIMENTO/ AREIA MÉDIA/ BRITA 1) - PREPARO MECÂNICO COM BETONEIRA 400 L.
AF_05/2021</t>
    </r>
  </si>
  <si>
    <t>21.1.5.3.2</t>
  </si>
  <si>
    <r>
      <rPr>
        <sz val="10"/>
        <rFont val="Times New Roman"/>
        <family val="1"/>
      </rPr>
      <t>MONTAGEM E DESMONTAGEM DE FÔRMA DE VIGA, ESCORAMENTO METÁLICO, PÉ-DIREITO SIMPLES, EM CHAPA DE MADEIRA RESINADA, 8
UTILIZAÇÕES. AF_09/2020</t>
    </r>
  </si>
  <si>
    <t>21.1.5.3.1</t>
  </si>
  <si>
    <t>21.1.5.3</t>
  </si>
  <si>
    <r>
      <rPr>
        <sz val="10"/>
        <rFont val="Times New Roman"/>
        <family val="1"/>
      </rPr>
      <t>ARMAÇÃO DE PILAR OU VIGA DE UMA ESTRUTURA CONVENCIONAL DE
CONCRETO ARMADO EM UMA EDIFICAÇÃO TÉRREA OU SOBRADO UTILIZANDO AÇO CA-60 DE 5,0 MM - MONTAGEM. AF_12/2015</t>
    </r>
  </si>
  <si>
    <t>21.1.5.2.5</t>
  </si>
  <si>
    <t>21.1.5.2.4</t>
  </si>
  <si>
    <t>21.1.5.2.3</t>
  </si>
  <si>
    <t>21.1.5.2.2</t>
  </si>
  <si>
    <r>
      <rPr>
        <sz val="10"/>
        <rFont val="Times New Roman"/>
        <family val="1"/>
      </rPr>
      <t>FORMA CHAPA DE COMPENSADO RESINADO 12MM-VIGA/PILAR U=4V -
(OBRAS CIVIS)</t>
    </r>
  </si>
  <si>
    <t>21.1.5.2.1</t>
  </si>
  <si>
    <t>21.1.5.2</t>
  </si>
  <si>
    <r>
      <rPr>
        <sz val="10"/>
        <rFont val="Times New Roman"/>
        <family val="1"/>
      </rPr>
      <t>ARMAÇÃO DE BLOCO, VIGA BALDRAME E SAPATA UTILIZANDO AÇO CA-60
DE 5 MM - MONTAGEM. AF_06/2017</t>
    </r>
  </si>
  <si>
    <t>21.1.5.1.9</t>
  </si>
  <si>
    <r>
      <rPr>
        <sz val="10"/>
        <rFont val="Times New Roman"/>
        <family val="1"/>
      </rPr>
      <t>ARMAÇÃO DE BLOCO, VIGA BALDRAME OU SAPATA UTILIZANDO AÇO CA-50
DE 8 MM - MONTAGEM. AF_06/2017</t>
    </r>
  </si>
  <si>
    <t>21.1.5.1.8</t>
  </si>
  <si>
    <t>REATERRO MANUAL APILOADO COM SOQUETE. AF_10/2017</t>
  </si>
  <si>
    <t>21.1.5.1.7</t>
  </si>
  <si>
    <t>21.1.5.1.6</t>
  </si>
  <si>
    <t>21.1.5.1.5</t>
  </si>
  <si>
    <t>21.1.5.1.4</t>
  </si>
  <si>
    <t>LASTRO DE BRITA - (OBRAS CIVIS)</t>
  </si>
  <si>
    <t>21.1.5.1.3</t>
  </si>
  <si>
    <t>21.1.5.1.2</t>
  </si>
  <si>
    <r>
      <rPr>
        <sz val="10"/>
        <rFont val="Times New Roman"/>
        <family val="1"/>
      </rPr>
      <t>ESCAVAÇÃO MANUAL DE VALA PARA VIGA BALDRAME (INCLUINDO
ESCAVAÇÃO PARA COLOCAÇÃO DE FÔRMAS). AF_06/2017</t>
    </r>
  </si>
  <si>
    <t>21.1.5.1.1</t>
  </si>
  <si>
    <t>21.1.5.1</t>
  </si>
  <si>
    <t>21.1.4.2.8</t>
  </si>
  <si>
    <r>
      <rPr>
        <sz val="10"/>
        <rFont val="Times New Roman"/>
        <family val="1"/>
      </rPr>
      <t>ARMAÇÃO DE BLOCO, VIGA BALDRAME OU SAPATA UTILIZANDO AÇO CA-50
DE 10 MM - MONTAGEM. AF_06/2017</t>
    </r>
  </si>
  <si>
    <t>21.1.4.2.7</t>
  </si>
  <si>
    <t>21.1.4.2.6</t>
  </si>
  <si>
    <r>
      <rPr>
        <sz val="10"/>
        <rFont val="Times New Roman"/>
        <family val="1"/>
      </rPr>
      <t>LANÇAMENTO/APLICAÇÃO/ADENSAMENTO DE CONCRETO EM FUNDAÇÃO-
(O.C.)</t>
    </r>
  </si>
  <si>
    <t>21.1.4.2.5</t>
  </si>
  <si>
    <t>21.1.4.2.4</t>
  </si>
  <si>
    <t>21.1.4.2.3</t>
  </si>
  <si>
    <t>21.1.4.2.2</t>
  </si>
  <si>
    <r>
      <rPr>
        <sz val="10"/>
        <rFont val="Times New Roman"/>
        <family val="1"/>
      </rPr>
      <t>ESCAVAÇÃO MANUAL PARA BLOCO DE COROAMENTO OU SAPATA (SEM
ESCAVAÇÃO PARA COLOCAÇÃO DE FÔRMAS). AF_06/2017</t>
    </r>
  </si>
  <si>
    <t>21.1.4.2.1</t>
  </si>
  <si>
    <t>21.1.4.2</t>
  </si>
  <si>
    <t>21.1.4.1.3</t>
  </si>
  <si>
    <t>21.1.4.1.2</t>
  </si>
  <si>
    <t>21.1.4.1.1</t>
  </si>
  <si>
    <t>21.1.4.1</t>
  </si>
  <si>
    <t>21.1.3.2.2</t>
  </si>
  <si>
    <r>
      <rPr>
        <sz val="10"/>
        <rFont val="Times New Roman"/>
        <family val="1"/>
      </rPr>
      <t>ESCAVAÇÃO MANUAL DE VALA COM PROFUNDIDADE MENOR OU IGUAL A
1,30 M. AF_02/2021</t>
    </r>
  </si>
  <si>
    <t>21.1.3.2.1</t>
  </si>
  <si>
    <t>INST. ELÉTRICAS</t>
  </si>
  <si>
    <t>21.1.3.2</t>
  </si>
  <si>
    <t>21.1.3.1.5</t>
  </si>
  <si>
    <t>m3km</t>
  </si>
  <si>
    <t>21.1.3.1.4</t>
  </si>
  <si>
    <t>21.1.3.1.3</t>
  </si>
  <si>
    <t>21.1.3.1.2</t>
  </si>
  <si>
    <t>21.1.3.1.1</t>
  </si>
  <si>
    <t>21.1.3.1</t>
  </si>
  <si>
    <t>21.1.2.1</t>
  </si>
  <si>
    <r>
      <rPr>
        <sz val="10"/>
        <rFont val="Times New Roman"/>
        <family val="1"/>
      </rPr>
      <t>LOCAÇÃO DA OBRA, EXECUÇÃO DE GABARITO SEM REAPROVEITAMENTO, INCLUSO PINTURA (FACE INTERNA DO RIPÃO 15CM) E PIQUETE COM
TESTEMUNHA</t>
    </r>
  </si>
  <si>
    <t>AGETOP CIVIL</t>
  </si>
  <si>
    <t>21.1.1.1</t>
  </si>
  <si>
    <t>BLOCO 02 SALAS DE AULA COM LAJE - PADRÃO SEDUC 2020</t>
  </si>
  <si>
    <t>21.1</t>
  </si>
  <si>
    <t>LABORATÓRIOS</t>
  </si>
  <si>
    <t>20.2</t>
  </si>
  <si>
    <r>
      <rPr>
        <sz val="10"/>
        <rFont val="Times New Roman"/>
        <family val="1"/>
      </rPr>
      <t>DEMOLIÇÃO MANUAL DE PISO CIMENT.SOBRE LASTRO CONC.C/TR.ATE CB.
E CARGA</t>
    </r>
  </si>
  <si>
    <r>
      <rPr>
        <sz val="10"/>
        <rFont val="Times New Roman"/>
        <family val="1"/>
      </rPr>
      <t>DEFINIÇÃO E DEMARCAÇÃO DA ÁREA DE REPARO DE ESTRUTURAS
UTILIZANDO DISCO DE CORTE</t>
    </r>
  </si>
  <si>
    <t>DEMOLIÇÃO</t>
  </si>
  <si>
    <t>20.1</t>
  </si>
  <si>
    <t>PASSAGEM DE TUBULAÇÃO</t>
  </si>
  <si>
    <t>GRAMPO PARA CABO DE AÇO 1/4"</t>
  </si>
  <si>
    <t>19.31</t>
  </si>
  <si>
    <t>MASTRO 1 ½  PARA SPDA - FORNECIMENTO E INSTALAÇÃO. AF_12/2017</t>
  </si>
  <si>
    <t>19.30</t>
  </si>
  <si>
    <t>BASE METÁLICA PARA MASTRO 1.1/2"</t>
  </si>
  <si>
    <t>19.29</t>
  </si>
  <si>
    <t>LUMINÁRIA TIPO SINALIZADOR PARA 01 LÂMPADA</t>
  </si>
  <si>
    <t>19.28</t>
  </si>
  <si>
    <t>PARA RAIOS FRANKLIM 4 PONTAS</t>
  </si>
  <si>
    <t>19.27</t>
  </si>
  <si>
    <t>TERMINAL DE PRESSAO 50 MM2</t>
  </si>
  <si>
    <t>19.26</t>
  </si>
  <si>
    <t>CAIXA DE EQUIPOTENCIALIZAÇÃO (GOINFRA + COT)</t>
  </si>
  <si>
    <r>
      <rPr>
        <sz val="10"/>
        <rFont val="Times New Roman"/>
        <family val="1"/>
      </rPr>
      <t>COMP
126_SEE</t>
    </r>
  </si>
  <si>
    <t>19.25</t>
  </si>
  <si>
    <t>19.24</t>
  </si>
  <si>
    <t>19.23</t>
  </si>
  <si>
    <r>
      <rPr>
        <sz val="10"/>
        <rFont val="Times New Roman"/>
        <family val="1"/>
      </rPr>
      <t>FITA EM AÇO INOX PARA CINTAR POSTE 19MM COM FECHO (GOINFRA +
SINAPI + COT)</t>
    </r>
  </si>
  <si>
    <r>
      <rPr>
        <sz val="10"/>
        <rFont val="Times New Roman"/>
        <family val="1"/>
      </rPr>
      <t>COMP
081_SEE</t>
    </r>
  </si>
  <si>
    <t>19.22</t>
  </si>
  <si>
    <t>ATERRAMENTO - SOLDA EXOTÉRMICA - CARTUCHO 32 G</t>
  </si>
  <si>
    <t>19.21</t>
  </si>
  <si>
    <t>19.20</t>
  </si>
  <si>
    <t>19.19</t>
  </si>
  <si>
    <t>CONECTOR PARALELO DE ALUMÍNIO CA/CU 10-1/0 COM 01 PARAFUSO</t>
  </si>
  <si>
    <t>19.18</t>
  </si>
  <si>
    <r>
      <rPr>
        <sz val="10"/>
        <rFont val="Times New Roman"/>
        <family val="1"/>
      </rPr>
      <t>SUPORTE DE AÇO GALVANIZADO PARA FIXAÇÃO DO PÁRA-RAIO
POLIMÉRICO</t>
    </r>
  </si>
  <si>
    <t>19.17</t>
  </si>
  <si>
    <r>
      <rPr>
        <sz val="10"/>
        <rFont val="Times New Roman"/>
        <family val="1"/>
      </rPr>
      <t>CAPTOR TIPO FRANKLIN PARA SPDA - FORNECIMENTO E INSTALAÇÃO.
AF_12/2017</t>
    </r>
  </si>
  <si>
    <t>19.16</t>
  </si>
  <si>
    <t>CONECTOR VERGALHÃO RE-BAR 80MM²</t>
  </si>
  <si>
    <t>CPU 341</t>
  </si>
  <si>
    <t>19.15</t>
  </si>
  <si>
    <t>19.14</t>
  </si>
  <si>
    <t>CLIPS 3/8 P/ CABO DE AÇO BELGO (GOINFRA + COT)</t>
  </si>
  <si>
    <r>
      <rPr>
        <sz val="10"/>
        <rFont val="Times New Roman"/>
        <family val="1"/>
      </rPr>
      <t>COMP
035_SEE</t>
    </r>
  </si>
  <si>
    <t>19.13</t>
  </si>
  <si>
    <t>19.12</t>
  </si>
  <si>
    <t>19.11</t>
  </si>
  <si>
    <t>PARAFUSO SEXTAVADO D = 1/4" X 5/8"</t>
  </si>
  <si>
    <t>19.10</t>
  </si>
  <si>
    <t>TERMINAL DE PRESSAO 35 MM2</t>
  </si>
  <si>
    <t>19.9</t>
  </si>
  <si>
    <t>HASTE REV.COBRE(COPPERWELD)  5/8" X 3,00 M C/CONECTOR</t>
  </si>
  <si>
    <t>19.8</t>
  </si>
  <si>
    <r>
      <rPr>
        <sz val="10"/>
        <rFont val="Times New Roman"/>
        <family val="1"/>
      </rPr>
      <t>CAIXA DE INSPEÇÃO PVC 300X250MM+TP P/CX INSP GALV FOGO 300MM
(GOINFRA + COT)</t>
    </r>
  </si>
  <si>
    <r>
      <rPr>
        <sz val="10"/>
        <rFont val="Times New Roman"/>
        <family val="1"/>
      </rPr>
      <t>COMP
037_SEE</t>
    </r>
  </si>
  <si>
    <t>19.7</t>
  </si>
  <si>
    <t>19.6</t>
  </si>
  <si>
    <t>19.5</t>
  </si>
  <si>
    <t>19.4</t>
  </si>
  <si>
    <t>CABO DE COBRE NU 50 MM2</t>
  </si>
  <si>
    <t>19.3</t>
  </si>
  <si>
    <t>CONECTOR TIPO PARAFUSO FENDIDO 16 MM2</t>
  </si>
  <si>
    <t>19.2</t>
  </si>
  <si>
    <t>CAIXA DE PASSAGEM METÁLICA DE EMBUTIR  40X40X15 CM</t>
  </si>
  <si>
    <t>19.1</t>
  </si>
  <si>
    <t>19</t>
  </si>
  <si>
    <r>
      <rPr>
        <sz val="10"/>
        <rFont val="Times New Roman"/>
        <family val="1"/>
      </rPr>
      <t>PLACA DE SINALIZAÇÃO EM ALUMÍNIO 35 X 25 CM - "PERIGO - GÁS
INFLAMÁVEL - PROIBIDO FUMAR"</t>
    </r>
  </si>
  <si>
    <t>18.5</t>
  </si>
  <si>
    <t>LUMINÁRIA DE EMERGÊNCIA 30 LEDS</t>
  </si>
  <si>
    <t>18.4</t>
  </si>
  <si>
    <r>
      <rPr>
        <sz val="10"/>
        <rFont val="Times New Roman"/>
        <family val="1"/>
      </rPr>
      <t>PINTURA DE SINALIZAÇÃO VERTICAL DE SEGURANÇA, FAIXAS AMARELA E
PRETA, APLICAÇÃO MANUAL, 2 DEMÃOS. AF_05/2021</t>
    </r>
  </si>
  <si>
    <t>18.3</t>
  </si>
  <si>
    <t>18.2</t>
  </si>
  <si>
    <r>
      <rPr>
        <sz val="10"/>
        <rFont val="Times New Roman"/>
        <family val="1"/>
      </rPr>
      <t>EXTINTOR MULTI USO EM PO A B C (6 KG) - CAPACIDADE EXTINTORA 3A
20BC</t>
    </r>
  </si>
  <si>
    <t>18.1</t>
  </si>
  <si>
    <t>COMBATE INCÊNDIO</t>
  </si>
  <si>
    <t>18</t>
  </si>
  <si>
    <t>JOELHO 90 GRAUS DIAMETRO 100 MM</t>
  </si>
  <si>
    <t>TUBO SOLDAVEL PARA ESGOTO DIAMETRO 100 MM</t>
  </si>
  <si>
    <r>
      <rPr>
        <sz val="10"/>
        <rFont val="Times New Roman"/>
        <family val="1"/>
      </rPr>
      <t>CAIXA DE AREIA 60X60CM FUNDO DE BRITA COM GRELHA METÁLICA
FERRO CHATO PADRÃO GOINFRA</t>
    </r>
  </si>
  <si>
    <t>ÁGUAS PLUVIAIS</t>
  </si>
  <si>
    <t>17.3</t>
  </si>
  <si>
    <t>TE RED.SOLD.90GR.BUC.LATAO BOLSA CENT.25X25X1/2"</t>
  </si>
  <si>
    <t>JOELHO RED.90 GRAUS SOLD.C/BUCHA LATAO 25X1/2"</t>
  </si>
  <si>
    <t>JOELHO 90 GRAUS SOLDAVEL DIAMETRO 25 MM</t>
  </si>
  <si>
    <t>TE 90 GRAUS SOLDAVEL DIAMETRO 25 mm</t>
  </si>
  <si>
    <t>JOELHO 90 GRAUS DIAMETRO 50 MM</t>
  </si>
  <si>
    <t>TUBO SOLDAVEL PVC MARROM DIAM. 50 mm</t>
  </si>
  <si>
    <t>TUBO SOLDAVEL PVC MARROM DIAMETRO 25 mm</t>
  </si>
  <si>
    <t>ADAPTADOR SOLDÁVEL COM FLANGES LIVRES PARA CAIXA D'ÁGUA 25X3/4"</t>
  </si>
  <si>
    <t>TORNEIRA DE MESA PARA PIA DIÂMETRO DE 1/2" - BICA MÓVEL</t>
  </si>
  <si>
    <t>17.2</t>
  </si>
  <si>
    <t>TUBO SOLD. P/ESGOTO DIAM. 50 MM</t>
  </si>
  <si>
    <t>JOELHO 45 GRAUS DIAMETRO 50 MM (ESGOTO)</t>
  </si>
  <si>
    <r>
      <rPr>
        <sz val="10"/>
        <rFont val="Times New Roman"/>
        <family val="1"/>
      </rPr>
      <t>CAIXA DE PASSAGEM - LASTRO DE CONCRETO 20 MPA E=5CM PARA O
FUNDO</t>
    </r>
  </si>
  <si>
    <r>
      <rPr>
        <sz val="10"/>
        <rFont val="Times New Roman"/>
        <family val="1"/>
      </rPr>
      <t>TAMPA EM CONCRETO ARMADO 25 MPA E=5CM PARA A CAIXA DE
PASSAGEM 60X60CM</t>
    </r>
  </si>
  <si>
    <t>CAIXA DE PASSAGEM 60 X 60 CM SEM TAMPA</t>
  </si>
  <si>
    <t>TE SANITARIO DIAMETRO 50 X 50 MM</t>
  </si>
  <si>
    <t>TE 90 GRAUS DIAMETRO 40 MM - ESGOTO</t>
  </si>
  <si>
    <t>TUBO SOLD.P/ESGOTO DIAM. 40 MM</t>
  </si>
  <si>
    <t>JOELHO 90 GRAUS C/ANEL 40 mm</t>
  </si>
  <si>
    <t>JOELHO 90 GRAUS DIAMETRO 40 MM (ESGOTO)</t>
  </si>
  <si>
    <t>CURVA 90 GRAUS CURTA DIAM. 40 MM</t>
  </si>
  <si>
    <t>VALVULA P/LAVATORIO OU BEBEDOURO METALICO DIAMETRO 1"</t>
  </si>
  <si>
    <t>SIFAO PARA LAVATORIO PVC CROMADO DIAM.1"X1.1/2"</t>
  </si>
  <si>
    <t>CORPO CX. SIFONADA DIAM. 150 X 150 X 50</t>
  </si>
  <si>
    <t>ESGOTO</t>
  </si>
  <si>
    <t>17.1</t>
  </si>
  <si>
    <t>HIDROSSANITÁRIO</t>
  </si>
  <si>
    <t>GRADE DE PROTECAO EM CANTONEIRA/FERRO QUADRADO GP3-GP4</t>
  </si>
  <si>
    <t>16.23</t>
  </si>
  <si>
    <t>CONECTOR CUNHA PARA CABO 50MM2 (GOINFRA+COT)</t>
  </si>
  <si>
    <r>
      <rPr>
        <sz val="10"/>
        <rFont val="Times New Roman"/>
        <family val="1"/>
      </rPr>
      <t>COMP
397_SEE</t>
    </r>
  </si>
  <si>
    <t>16.22</t>
  </si>
  <si>
    <t>16.21</t>
  </si>
  <si>
    <t>16.20</t>
  </si>
  <si>
    <t>16.19</t>
  </si>
  <si>
    <t>16.18</t>
  </si>
  <si>
    <t>16.17</t>
  </si>
  <si>
    <t>CABECOTE DE LIGA DE ALUMINIO DIAM. 4"</t>
  </si>
  <si>
    <t>16.16</t>
  </si>
  <si>
    <t>16.15</t>
  </si>
  <si>
    <t>TRANSFORMADOR TRIFASICO 112,5 KVA 13,8KV - A ÓLEO</t>
  </si>
  <si>
    <t>16.14</t>
  </si>
  <si>
    <t>BRAÇO C AÇO GALVANIZADO , CONFORME NTD-17</t>
  </si>
  <si>
    <t>16.13</t>
  </si>
  <si>
    <r>
      <rPr>
        <sz val="10"/>
        <rFont val="Times New Roman"/>
        <family val="1"/>
      </rPr>
      <t>CAIXA METÁLICA PARA MEDIDOR POLIFÁSICO PADRÃO ENEL
500X380X166MM</t>
    </r>
  </si>
  <si>
    <t>16.12</t>
  </si>
  <si>
    <t>SUPORTE P/TRANSFORM.EM POSTE CONCR.CIRCULAR</t>
  </si>
  <si>
    <t>16.11</t>
  </si>
  <si>
    <r>
      <rPr>
        <sz val="10"/>
        <rFont val="Times New Roman"/>
        <family val="1"/>
      </rPr>
      <t>PARA RAIOS DISTRIBUIDOR POLIMÉRICO ÓXIDO DE ZINCO
S/CENTELHADOR C/ DESLIGAMENTO AUTOMÁTICO 15KV,10KA</t>
    </r>
  </si>
  <si>
    <t>16.10</t>
  </si>
  <si>
    <t>16.9</t>
  </si>
  <si>
    <t>16.8</t>
  </si>
  <si>
    <t>ISOLADOR, PINO 15 KV ROSCA 25 MM</t>
  </si>
  <si>
    <t>16.7</t>
  </si>
  <si>
    <t>CINTA DE ACO GALVANIZADO DIAM.220 MM</t>
  </si>
  <si>
    <t>16.6</t>
  </si>
  <si>
    <t>MAO FRANCESA PLANA DE ACO GALVANIZADO 726 MM</t>
  </si>
  <si>
    <t>16.5</t>
  </si>
  <si>
    <t>MÃO FRANCESA SIMPLES LARGURA DE 50 MM</t>
  </si>
  <si>
    <t>16.4</t>
  </si>
  <si>
    <t>CRUZETA POLIMÉRICA 90X112X2400 MM</t>
  </si>
  <si>
    <t>16.3</t>
  </si>
  <si>
    <t>POSTE DE CONCRETO SC 11/400 - SEM FUNDAÇÃO/CONCRETO</t>
  </si>
  <si>
    <t>16.2</t>
  </si>
  <si>
    <r>
      <rPr>
        <sz val="10"/>
        <rFont val="Times New Roman"/>
        <family val="1"/>
      </rPr>
      <t>POSTE - FUNDAÇÃO EM CONCRETO ARMADO DA BASE DOS POSTES PARA
REDE ( DIAM. 1200MM)</t>
    </r>
  </si>
  <si>
    <t>16.1</t>
  </si>
  <si>
    <t>SUBESTAÇÃO 112,5KVA - Instalações elétricas</t>
  </si>
  <si>
    <t>16</t>
  </si>
  <si>
    <t>15.85</t>
  </si>
  <si>
    <t>QUADRO DE DISTRIBUIÇÃO DE EMBUTIR EM PVC CB 48E - 80A</t>
  </si>
  <si>
    <t>15.84</t>
  </si>
  <si>
    <t>15.83</t>
  </si>
  <si>
    <t>QUADRO DE DISTRIBUIÇÃO DE EMBUTIR EM PVC CB 24E - 80A</t>
  </si>
  <si>
    <t>15.82</t>
  </si>
  <si>
    <t>15.81</t>
  </si>
  <si>
    <t>REFLETOR DE LED HOLOFORTE 50W (GOINFRA + COT)</t>
  </si>
  <si>
    <r>
      <rPr>
        <sz val="10"/>
        <rFont val="Times New Roman"/>
        <family val="1"/>
      </rPr>
      <t>COMP
375_SEE</t>
    </r>
  </si>
  <si>
    <t>15.80</t>
  </si>
  <si>
    <t>LUMINÁRIA PAINEL SLIM LED 36W PLAFON DE EMBUTIR 40X40XMM</t>
  </si>
  <si>
    <r>
      <rPr>
        <sz val="10"/>
        <rFont val="Times New Roman"/>
        <family val="1"/>
      </rPr>
      <t>COMP
371_SEE</t>
    </r>
  </si>
  <si>
    <t>15.79</t>
  </si>
  <si>
    <t>REFLETOR LED 200W BRANCO FRIO SLIM</t>
  </si>
  <si>
    <r>
      <rPr>
        <sz val="10"/>
        <rFont val="Times New Roman"/>
        <family val="1"/>
      </rPr>
      <t>COMPOSIÇ
ÃO 01</t>
    </r>
  </si>
  <si>
    <t>15.78</t>
  </si>
  <si>
    <t>15.77</t>
  </si>
  <si>
    <t>GAIOLA PADRÃO EM AÇO CA-50 8.0 MM PARA PROTEÇÃO DAS LUMINÁRIAS</t>
  </si>
  <si>
    <t>15.76</t>
  </si>
  <si>
    <r>
      <rPr>
        <sz val="10"/>
        <rFont val="Times New Roman"/>
        <family val="1"/>
      </rPr>
      <t>ELETRODUTO PVC FLEXÍVEL - MANGUEIRA CORRUGADA REFORÇADA -
DIAM. 75MM</t>
    </r>
  </si>
  <si>
    <t>15.75</t>
  </si>
  <si>
    <r>
      <rPr>
        <sz val="10"/>
        <rFont val="Times New Roman"/>
        <family val="1"/>
      </rPr>
      <t>ELETRODUTO PVC FLEXÍVEL - MANGUEIRA CORRUGADA REFORÇADA -
DIAM. 40MM</t>
    </r>
  </si>
  <si>
    <t>15.74</t>
  </si>
  <si>
    <r>
      <rPr>
        <sz val="10"/>
        <rFont val="Times New Roman"/>
        <family val="1"/>
      </rPr>
      <t>ELETRODUTO PVC FLEXÍVEL - MANGUEIRA CORRUGADA REFORÇADA -
DIAM. 50MM</t>
    </r>
  </si>
  <si>
    <t>15.73</t>
  </si>
  <si>
    <t>15.72</t>
  </si>
  <si>
    <t>15.71</t>
  </si>
  <si>
    <r>
      <rPr>
        <sz val="10"/>
        <rFont val="Times New Roman"/>
        <family val="1"/>
      </rPr>
      <t>FIXAÇÃO DE TUBOS HORIZONTAIS DE PEX DIAMETROS IGUAIS OU INFERIORES A 40 MM COM ABRAÇADEIRA PLÁSTICA 390 MM, FIXADA EM
LAJE. AF_05/2015</t>
    </r>
  </si>
  <si>
    <t>15.70</t>
  </si>
  <si>
    <t>TERMINAL PARA ELETROCALHA 50 X 50 MM</t>
  </si>
  <si>
    <t>15.69</t>
  </si>
  <si>
    <t>TAMPA DE ENCAIXE PARA ELETROCALHA DE 50 X 50 MM</t>
  </si>
  <si>
    <t>15.68</t>
  </si>
  <si>
    <t>EMENDA INTERNA PARA ELETROCALHA (50 X 50 MM)</t>
  </si>
  <si>
    <t>15.67</t>
  </si>
  <si>
    <t>TE HORIZONTAL PARA ELETROCALHA 50 X 50 MM</t>
  </si>
  <si>
    <t>15.66</t>
  </si>
  <si>
    <t>SUPORTE VERTICAL PARA ELETROCALHA 50X50MM (GOINFRA + COT)</t>
  </si>
  <si>
    <r>
      <rPr>
        <sz val="10"/>
        <rFont val="Times New Roman"/>
        <family val="1"/>
      </rPr>
      <t>COMP
528_SEE</t>
    </r>
  </si>
  <si>
    <t>15.65</t>
  </si>
  <si>
    <r>
      <rPr>
        <sz val="10"/>
        <rFont val="Times New Roman"/>
        <family val="1"/>
      </rPr>
      <t>ELETROCALHA PRÉ-ZINCADA, CH. 22, PERFIL "C" COM ABAS 50X50 MM SEM
TAMPA</t>
    </r>
  </si>
  <si>
    <t>15.64</t>
  </si>
  <si>
    <t>CURVA DE INVERSAO PARA ELETROCALHA 50 X 50 MM</t>
  </si>
  <si>
    <t>15.63</t>
  </si>
  <si>
    <t>SAIDA HORIZONTAL PARA ELETRODUTO D=1"</t>
  </si>
  <si>
    <t>15.62</t>
  </si>
  <si>
    <t>INTERRUPTOR DIFERENCIAL RESIDUAL (D.R.) BIPOLAR DE 40A-30mA</t>
  </si>
  <si>
    <t>15.61</t>
  </si>
  <si>
    <t>15.60</t>
  </si>
  <si>
    <t>15.59</t>
  </si>
  <si>
    <t>15.58</t>
  </si>
  <si>
    <t>DISJUNTOR MONOPOLAR DE 35 A 50-A</t>
  </si>
  <si>
    <t>15.57</t>
  </si>
  <si>
    <t>DISJUNTOR MONOPOLAR DE 10 A 32-A</t>
  </si>
  <si>
    <t>15.56</t>
  </si>
  <si>
    <t>15.55</t>
  </si>
  <si>
    <t>15.54</t>
  </si>
  <si>
    <t>15.53</t>
  </si>
  <si>
    <t>15.52</t>
  </si>
  <si>
    <t>DISJUNTOR TRIPOLAR DE 10 A 35-A</t>
  </si>
  <si>
    <t>15.51</t>
  </si>
  <si>
    <t>DISJUNTOR TRIPOLAR DE 125-A</t>
  </si>
  <si>
    <t>15.50</t>
  </si>
  <si>
    <t>15.49</t>
  </si>
  <si>
    <t>15.48</t>
  </si>
  <si>
    <t>15.47</t>
  </si>
  <si>
    <r>
      <rPr>
        <sz val="10"/>
        <rFont val="Times New Roman"/>
        <family val="1"/>
      </rPr>
      <t>TOMADA BAIXA DE EMBUTIR (2 MÓDULOS), 2P+T 20 A, INCLUINDO SUPORTE
E PLACA - FORNECIMENTO E INSTALAÇÃO. AF_12/2015</t>
    </r>
  </si>
  <si>
    <t>15.46</t>
  </si>
  <si>
    <t>TOMADA HEXAGONAL DUPLA 2P + T - 10A - 250V</t>
  </si>
  <si>
    <t>15.45</t>
  </si>
  <si>
    <r>
      <rPr>
        <sz val="10"/>
        <rFont val="Times New Roman"/>
        <family val="1"/>
      </rPr>
      <t>INTERRUPTOR SIMPLES (2 MÓDULOS) COM 1 TOMADA DE EMBUTIR 2P+T 10 A,  INCLUINDO SUPORTE E PLACA - FORNECIMENTO E INSTALAÇÃO.
AF_12/2015</t>
    </r>
  </si>
  <si>
    <t>15.44</t>
  </si>
  <si>
    <r>
      <rPr>
        <sz val="10"/>
        <rFont val="Times New Roman"/>
        <family val="1"/>
      </rPr>
      <t>INTERRUPTOR SIMPLES 1 SEÇÃO E 1 TOMADA HEXAGONAL 2P + T - 10A
CONJUGADOS</t>
    </r>
  </si>
  <si>
    <t>15.43</t>
  </si>
  <si>
    <r>
      <rPr>
        <sz val="10"/>
        <rFont val="Times New Roman"/>
        <family val="1"/>
      </rPr>
      <t>INTERRUPTOR PARALELO (1 MÓDULO) COM 1 TOMADA DE EMBUTIR 2P+T
10 A,  INCLUINDO SUPORTE E PLACA - FORNECIMENTO E INSTALAÇÃO. AF_12/2015</t>
    </r>
  </si>
  <si>
    <t>15.42</t>
  </si>
  <si>
    <t>15.41</t>
  </si>
  <si>
    <t>15.40</t>
  </si>
  <si>
    <t>15.39</t>
  </si>
  <si>
    <t>15.38</t>
  </si>
  <si>
    <t>15.37</t>
  </si>
  <si>
    <t>15.36</t>
  </si>
  <si>
    <t>15.35</t>
  </si>
  <si>
    <r>
      <rPr>
        <sz val="10"/>
        <rFont val="Times New Roman"/>
        <family val="1"/>
      </rPr>
      <t>INTERRUPTOR SIMPLES (1 MÓDULO) COM INTERRUPTOR PARALELO (1 MÓDULO), 10A/250V, INCLUINDO SUPORTE E PLACA - FORNECIMENTO E
INSTALAÇÃO. AF_12/2015</t>
    </r>
  </si>
  <si>
    <t>15.34</t>
  </si>
  <si>
    <t>15.33</t>
  </si>
  <si>
    <r>
      <rPr>
        <sz val="10"/>
        <rFont val="Times New Roman"/>
        <family val="1"/>
      </rPr>
      <t>INTERRUPTOR SIMPLES (2 MÓDULOS) COM INTERRUPTOR PARALELO (1 MÓDULO), 10A/250V, INCLUINDO SUPORTE E PLACA - FORNECIMENTO E
INSTALAÇÃO. AF_12/2015</t>
    </r>
  </si>
  <si>
    <t>15.32</t>
  </si>
  <si>
    <t>15.31</t>
  </si>
  <si>
    <t>CAIXA DE PASSAGEM -  TAMPA EM CONCRETO ARMADO 25 MPA E=5CM</t>
  </si>
  <si>
    <t>15.30</t>
  </si>
  <si>
    <t>CAIXA DE PASSAGEM 40X40CM SEM TAMPA</t>
  </si>
  <si>
    <t>15.29</t>
  </si>
  <si>
    <t>CABO ISOLADO PVC 750 V. No. 6 MM2</t>
  </si>
  <si>
    <t>15.28</t>
  </si>
  <si>
    <t>15.27</t>
  </si>
  <si>
    <t>CABO ISOLADO PVC 750 V. No. 2,5 MM2</t>
  </si>
  <si>
    <t>15.26</t>
  </si>
  <si>
    <t>CABO EPR/XLPE (90°C) 1 KV - 70 MM2</t>
  </si>
  <si>
    <t>15.25</t>
  </si>
  <si>
    <t>CABO FLEXÍVEL EPR/XLPE (90°C), 0,6/1 KV, 16 MM2</t>
  </si>
  <si>
    <t>15.24</t>
  </si>
  <si>
    <t>CABO EPR/XLPE (90°C) 1KV - 10MM2</t>
  </si>
  <si>
    <t>15.23</t>
  </si>
  <si>
    <t>15.22</t>
  </si>
  <si>
    <t>CAIXA DE PASSAGEM METÁLICA DE EMBUTIR 30X30X12 CM</t>
  </si>
  <si>
    <t>15.21</t>
  </si>
  <si>
    <t>VERGALHAO ROSCA TOTAL D=1/4"</t>
  </si>
  <si>
    <t>15.20</t>
  </si>
  <si>
    <t>15.19</t>
  </si>
  <si>
    <t>PORCA SEXTAVADA DIAMETRO 5/16"</t>
  </si>
  <si>
    <t>15.18</t>
  </si>
  <si>
    <t>15.17</t>
  </si>
  <si>
    <t>15.16</t>
  </si>
  <si>
    <t>PARAFUSO SEXTAVADO D = 3/8" X 3/4"</t>
  </si>
  <si>
    <t>15.15</t>
  </si>
  <si>
    <t>15.14</t>
  </si>
  <si>
    <t>15.13</t>
  </si>
  <si>
    <t>PARAFUSO P/BUCHA S-5</t>
  </si>
  <si>
    <t>15.12</t>
  </si>
  <si>
    <t>15.11</t>
  </si>
  <si>
    <t>BUCHA DE NYLON S-5</t>
  </si>
  <si>
    <t>15.10</t>
  </si>
  <si>
    <t>ARRUELA LISA D=5/16"</t>
  </si>
  <si>
    <t>15.9</t>
  </si>
  <si>
    <t>15.8</t>
  </si>
  <si>
    <t>15.7</t>
  </si>
  <si>
    <r>
      <rPr>
        <sz val="10"/>
        <rFont val="Times New Roman"/>
        <family val="1"/>
      </rPr>
      <t>LUVA PARA ELETRODUTO, PVC, ROSCÁVEL, DN 32 MM (1"), PARA
CIRCUITOS TERMINAIS, INSTALADA EM PAREDE - FORNECIMENTO E INSTALAÇÃO. AF_12/2015</t>
    </r>
  </si>
  <si>
    <t>15.6</t>
  </si>
  <si>
    <t>15.5</t>
  </si>
  <si>
    <t>CAIXA METALICA RET. 4" X 2" X 2"</t>
  </si>
  <si>
    <t>15.4</t>
  </si>
  <si>
    <t>CAIXA METÁLICA HEXAGONAL PARA ARANDELA (SEXTAVADA 3"X3")</t>
  </si>
  <si>
    <t>15.3</t>
  </si>
  <si>
    <t>CAIXA METALICA QUADRADA 4"X4"X2"</t>
  </si>
  <si>
    <t>15.2</t>
  </si>
  <si>
    <t>15.1</t>
  </si>
  <si>
    <t>15</t>
  </si>
  <si>
    <t>REVESTIMENTO COM CERÂMICA</t>
  </si>
  <si>
    <t>LAVATÓRIO DE CANTO SEM COLUNA</t>
  </si>
  <si>
    <t>VASO SANITÁRIO PARA PcD SEM ABERTURA FRONTAL</t>
  </si>
  <si>
    <t>CONSTRUIR</t>
  </si>
  <si>
    <t>14.2</t>
  </si>
  <si>
    <r>
      <rPr>
        <sz val="10"/>
        <rFont val="Times New Roman"/>
        <family val="1"/>
      </rPr>
      <t>DEMOLIÇÃO DE GRADE/GRELHA/CORRIMÃO/GUARDA CORPO - METÁLICO
(GOINFRA)</t>
    </r>
  </si>
  <si>
    <r>
      <rPr>
        <sz val="10"/>
        <rFont val="Times New Roman"/>
        <family val="1"/>
      </rPr>
      <t>COMP
010_SEG</t>
    </r>
  </si>
  <si>
    <r>
      <rPr>
        <sz val="10"/>
        <rFont val="Times New Roman"/>
        <family val="1"/>
      </rPr>
      <t>REMOÇÃO MANUAL DE LAVATÓRIO COM TRANSPORTE ATÉ CAÇAMBA E
CARGA</t>
    </r>
  </si>
  <si>
    <r>
      <rPr>
        <sz val="10"/>
        <rFont val="Times New Roman"/>
        <family val="1"/>
      </rPr>
      <t>REMOÇÃO MANUAL DE BACIA SANITÁRIA COM TRANSPORTE ATÉ CAÇAMBA
E CARGA</t>
    </r>
  </si>
  <si>
    <t>14.1</t>
  </si>
  <si>
    <t>SANITÁRIO ACESSÍVEL</t>
  </si>
  <si>
    <t>14</t>
  </si>
  <si>
    <r>
      <rPr>
        <sz val="10"/>
        <rFont val="Times New Roman"/>
        <family val="1"/>
      </rPr>
      <t>MOLDURA TIPO "U" INVERTIDO EM ARGAMASSA COM 2CM DE ESPESSURA TIPO PINGADEIRA EM MURO/PLATIBANDA ( A PARTE VERTICAL DESCE
2,5CM)</t>
    </r>
  </si>
  <si>
    <t>13.5</t>
  </si>
  <si>
    <t>13.4</t>
  </si>
  <si>
    <t>13.3</t>
  </si>
  <si>
    <t>13.2</t>
  </si>
  <si>
    <r>
      <rPr>
        <sz val="10"/>
        <rFont val="Times New Roman"/>
        <family val="1"/>
      </rPr>
      <t>MURO DE ALVENARIA TIJOLO FURADO 1/2 VEZ ( H=2,00M) COM FUNDAÇÃO -
SEM REVESTIMENTOS (PADRÃO GOINFRA)</t>
    </r>
  </si>
  <si>
    <t>13.1</t>
  </si>
  <si>
    <t>MURO</t>
  </si>
  <si>
    <t>13</t>
  </si>
  <si>
    <r>
      <rPr>
        <sz val="10"/>
        <rFont val="Times New Roman"/>
        <family val="1"/>
      </rPr>
      <t>ESQUADRIA DE ALUMÍNIO NATURAL CORRER / VIDRO 2 FOLHAS
C/FERRAGENS.(M.O.FAB. INC.MAT.)</t>
    </r>
  </si>
  <si>
    <t>CONTRUIR</t>
  </si>
  <si>
    <t>12.2</t>
  </si>
  <si>
    <t>12.1</t>
  </si>
  <si>
    <t>GUICHE ACESSÍVEL</t>
  </si>
  <si>
    <t>12</t>
  </si>
  <si>
    <r>
      <rPr>
        <sz val="10"/>
        <rFont val="Times New Roman"/>
        <family val="1"/>
      </rPr>
      <t>TE DE FERRO MALEÁVEL GALVANIZADO 3/4" CLASSE 150 ROSCA NPT NBR
6925</t>
    </r>
  </si>
  <si>
    <r>
      <rPr>
        <sz val="10"/>
        <rFont val="Times New Roman"/>
        <family val="1"/>
      </rPr>
      <t>JOELHO 90 GRAUS, EM FERRO GALVANIZADO, CONEXÃO ROSQUEADA, DN
20 (3/4"), INSTALADO EM RAMAIS E SUB-RAMAIS DE GÁS - FORNECIMENTO E INSTALAÇÃO. AF_10/2020</t>
    </r>
  </si>
  <si>
    <r>
      <rPr>
        <sz val="10"/>
        <rFont val="Times New Roman"/>
        <family val="1"/>
      </rPr>
      <t>TUBO DE AÇO GALVANIZADO COM COSTURA, CLASSE MÉDIA, CONEXÃO ROSQUEADA, DN 20 (3/4"), INSTALADO EM RAMAIS E SUB-RAMAIS DE GÁS -
FORNECIMENTO E INSTALAÇÃO. AF_10/2020</t>
    </r>
  </si>
  <si>
    <t>IMPLANTAÇÃO GÁS</t>
  </si>
  <si>
    <t>11.9</t>
  </si>
  <si>
    <r>
      <rPr>
        <sz val="10"/>
        <rFont val="Times New Roman"/>
        <family val="1"/>
      </rPr>
      <t>TÊ, EM AÇO, CONEXÃO SOLDADA, DN 20 (3/4"), INSTALADO EM RAMAIS E
SUB-RAMAIS DE GÁS - FORNECIMENTO E INSTALAÇÃO. AF_10/2020</t>
    </r>
  </si>
  <si>
    <t>11.8</t>
  </si>
  <si>
    <r>
      <rPr>
        <sz val="10"/>
        <rFont val="Times New Roman"/>
        <family val="1"/>
      </rPr>
      <t>NIPLE, EM FERRO GALVANIZADO, CONEXÃO ROSQUEADA, DN 15 (1/2"), INSTALADO EM RAMAIS E SUB-RAMAIS DE GÁS - FORNECIMENTO E
INSTALAÇÃO. AF_10/2020</t>
    </r>
  </si>
  <si>
    <t>11.7</t>
  </si>
  <si>
    <r>
      <rPr>
        <sz val="10"/>
        <rFont val="Times New Roman"/>
        <family val="1"/>
      </rPr>
      <t>REGISTRO OU REGULADOR DE GÁS DE COZINHA - FORNECIMENTO E
INSTALAÇÃO. AF_08/2021</t>
    </r>
  </si>
  <si>
    <t>11.6</t>
  </si>
  <si>
    <r>
      <rPr>
        <sz val="10"/>
        <rFont val="Times New Roman"/>
        <family val="1"/>
      </rPr>
      <t>LUVA COM REDUÇÃO, EM AÇO, CONEXÃO SOLDADA, DN 20 X 15 MM (3/4" X 1/2"), INSTALADO EM RAMAIS E SUB-RAMAIS DE GÁS - FORNECIMENTO E
INSTALAÇÃO. AF_10/2020</t>
    </r>
  </si>
  <si>
    <t>11.5</t>
  </si>
  <si>
    <r>
      <rPr>
        <sz val="10"/>
        <rFont val="Times New Roman"/>
        <family val="1"/>
      </rPr>
      <t>VÁLVULA DE ESFERA BRUTA, BRONZE, ROSCÁVEL, 3/4'' - FORNECIMENTO E
INSTALAÇÃO. AF_08/2021</t>
    </r>
  </si>
  <si>
    <t>11.4</t>
  </si>
  <si>
    <r>
      <rPr>
        <sz val="10"/>
        <rFont val="Times New Roman"/>
        <family val="1"/>
      </rPr>
      <t>NIPLE, EM FERRO GALVANIZADO, CONEXÃO ROSQUEADA, DN 20 (3/4"),
INSTALADO EM RAMAIS E SUB-RAMAIS DE GÁS - FORNECIMENTO E INSTALAÇÃO. AF_10/2020</t>
    </r>
  </si>
  <si>
    <t>11.3</t>
  </si>
  <si>
    <r>
      <rPr>
        <sz val="10"/>
        <rFont val="Times New Roman"/>
        <family val="1"/>
      </rPr>
      <t>UNIÃO DE FERRO MALEÁVEL GALVANIZADO 3/4", ASSENTO BRONZE ,
CLASSE 150, ROSCA NPT - NBR 6925</t>
    </r>
  </si>
  <si>
    <t>11.2</t>
  </si>
  <si>
    <r>
      <rPr>
        <sz val="10"/>
        <rFont val="Times New Roman"/>
        <family val="1"/>
      </rPr>
      <t>CENTRAL DE GÁS PADRÃO GOINFRA/2019 COMPLETA, EXCLUSO AS
INSTALAÇÕES MECÂNICAS (1+1 CILINDRO P-45)</t>
    </r>
  </si>
  <si>
    <t>11.1</t>
  </si>
  <si>
    <t>CENTRAL DE GÁS 1+1 CILINDRO 45KG  (AGETOP)</t>
  </si>
  <si>
    <t>11</t>
  </si>
  <si>
    <r>
      <rPr>
        <sz val="10"/>
        <rFont val="Times New Roman"/>
        <family val="1"/>
      </rPr>
      <t>MEIO FIO PD. GOINFRA EM CONC. PRÉ MOLD. RETO/CURVO (9v12X30X100CM),  FC28= 30MPA COM ARGAM.(1CI:3ARMLC) P/ARREMATE DO REJUNT. - INCLUSO ESCAV./APILOAM./ REATERRO E CONC.FC28=
10MPA P/ ASSENTAM. E CHUMBAMENTO</t>
    </r>
  </si>
  <si>
    <r>
      <rPr>
        <sz val="10"/>
        <rFont val="Times New Roman"/>
        <family val="1"/>
      </rPr>
      <t>REGULARIZAÇÃO DO TERRENO SEM APILOAMENTO COM TRANSPORTE
MANUAL DA TERRA ESCAVADA</t>
    </r>
  </si>
  <si>
    <t>10.2</t>
  </si>
  <si>
    <t>TRANSPORTE DE ENTULHO EM CAMINHÃO SEM CARGA</t>
  </si>
  <si>
    <t>ESCAVAÇÃO CAMPO ABERTO COM TRANSPORTE MANUAL DE TERRA</t>
  </si>
  <si>
    <t>DEMOLICÃO MANUAL PISO INTERTRAVADO C/ EMPILHAMENTO</t>
  </si>
  <si>
    <t>10.1</t>
  </si>
  <si>
    <t>CALÇADA EXTERNA</t>
  </si>
  <si>
    <t>GUARDA CORPO / TUBO INDUSTRIAL GCS-1</t>
  </si>
  <si>
    <t>9.8</t>
  </si>
  <si>
    <t>GUARDA CORPO COM CORRIMÃO/TUBO INDUSTRIAL  GC-1</t>
  </si>
  <si>
    <t>9.7</t>
  </si>
  <si>
    <t>ACIONADOR AUDIOVISUAL COM 1 BOTOEIRAS (COT)</t>
  </si>
  <si>
    <r>
      <rPr>
        <sz val="10"/>
        <rFont val="Times New Roman"/>
        <family val="1"/>
      </rPr>
      <t>COMP
635_SEE</t>
    </r>
  </si>
  <si>
    <t>9.6</t>
  </si>
  <si>
    <t>MAPA TÁTIL EM CHAPA (COT)</t>
  </si>
  <si>
    <r>
      <rPr>
        <sz val="10"/>
        <rFont val="Times New Roman"/>
        <family val="1"/>
      </rPr>
      <t>COMP
476_SEE</t>
    </r>
  </si>
  <si>
    <t>9.5</t>
  </si>
  <si>
    <t>PLACAS EM BRAILE PARA CORRIMÃO (GOINFRA + COT)</t>
  </si>
  <si>
    <r>
      <rPr>
        <sz val="10"/>
        <rFont val="Times New Roman"/>
        <family val="1"/>
      </rPr>
      <t>COMP
450_SEE</t>
    </r>
  </si>
  <si>
    <t>9.4</t>
  </si>
  <si>
    <r>
      <rPr>
        <sz val="10"/>
        <rFont val="Times New Roman"/>
        <family val="1"/>
      </rPr>
      <t>PLACAS EM BRAILE PARA IDENTIFICAÇÃO DE PORTAS/NOMEAR
AMBIENTES (GOINFRA + COT)</t>
    </r>
  </si>
  <si>
    <r>
      <rPr>
        <sz val="10"/>
        <rFont val="Times New Roman"/>
        <family val="1"/>
      </rPr>
      <t>COMP
451_SEE</t>
    </r>
  </si>
  <si>
    <t>9.3</t>
  </si>
  <si>
    <t>9.2</t>
  </si>
  <si>
    <r>
      <rPr>
        <sz val="10"/>
        <rFont val="Times New Roman"/>
        <family val="1"/>
      </rPr>
      <t>PISO DE LADRILHO HIDRÁULICO COLORIDO MODELO TÁTIL ( ALERTA OU
DIRECIONAL) SEM LASTRO</t>
    </r>
  </si>
  <si>
    <t>9.1</t>
  </si>
  <si>
    <t>8.2.10.4.2</t>
  </si>
  <si>
    <t>8.2.10.4.1</t>
  </si>
  <si>
    <t>8.2.10.4</t>
  </si>
  <si>
    <t>8.2.10.3.4</t>
  </si>
  <si>
    <t>8.2.10.3.3</t>
  </si>
  <si>
    <r>
      <rPr>
        <sz val="10"/>
        <rFont val="Times New Roman"/>
        <family val="1"/>
      </rPr>
      <t>ARMAÇÃO EM TELA DE AÇO SOLDADA NERVURADA Q-92, AÇO-60, 4,2 mm,
MALHA 15x15 CM (GOINFRA + SINAPI)</t>
    </r>
  </si>
  <si>
    <r>
      <rPr>
        <sz val="10"/>
        <rFont val="Times New Roman"/>
        <family val="1"/>
      </rPr>
      <t>COMP
002_SEE</t>
    </r>
  </si>
  <si>
    <t>8.2.10.3.2</t>
  </si>
  <si>
    <t>8.2.10.3.1</t>
  </si>
  <si>
    <t>8.2.10.3</t>
  </si>
  <si>
    <t>FORMA CHAPA DE COMPENSADO RESINADO 12 MM U=3 V (OBRAS CIVIS)</t>
  </si>
  <si>
    <t>8.2.10.2.5</t>
  </si>
  <si>
    <t>8.2.10.2.4</t>
  </si>
  <si>
    <r>
      <rPr>
        <sz val="10"/>
        <rFont val="Times New Roman"/>
        <family val="1"/>
      </rPr>
      <t>PREPARO COM BETONEIRA E TRANSPORTE MANUAL DE CONCRETO
FCK=25 MPA</t>
    </r>
  </si>
  <si>
    <t>8.2.10.2.3</t>
  </si>
  <si>
    <t>8.2.10.2.2</t>
  </si>
  <si>
    <t>ACO CA 50-A - 12,5 MM (1/2") - (OBRAS CIVIS)</t>
  </si>
  <si>
    <t>8.2.10.2.1</t>
  </si>
  <si>
    <t>8.2.10.2</t>
  </si>
  <si>
    <t>8.2.10.1.3</t>
  </si>
  <si>
    <t>8.2.10.1.2</t>
  </si>
  <si>
    <t>8.2.10.1.1</t>
  </si>
  <si>
    <t>8.2.10.1</t>
  </si>
  <si>
    <t>ESTRUTURAL</t>
  </si>
  <si>
    <t>8.2.9</t>
  </si>
  <si>
    <t>8.2.8</t>
  </si>
  <si>
    <t>8.2.7</t>
  </si>
  <si>
    <r>
      <rPr>
        <sz val="10"/>
        <rFont val="Times New Roman"/>
        <family val="1"/>
      </rPr>
      <t>ATERRO INTERNO SEM APILOAMENTO COM TRANSPORTE EM CARRINHO
MÃO</t>
    </r>
  </si>
  <si>
    <t>8.2.6</t>
  </si>
  <si>
    <t>CUMEEIRA PARA TELHA GALVANIZADA TRAPEZOIDAL 0,5 MM</t>
  </si>
  <si>
    <t>8.2.5</t>
  </si>
  <si>
    <r>
      <rPr>
        <sz val="10"/>
        <rFont val="Times New Roman"/>
        <family val="1"/>
      </rPr>
      <t>COBERTURA COM TELHA CHAPA GALVANIZADA  TRAPEZOIDAL 0,5 MM COM
ACESSÓRIOS</t>
    </r>
  </si>
  <si>
    <t>8.2.4</t>
  </si>
  <si>
    <t>REBOCO (1CALH:4ARFC+100KG CI/M3) ESP.= 1CM</t>
  </si>
  <si>
    <t>8.2.3</t>
  </si>
  <si>
    <t>8.2.2</t>
  </si>
  <si>
    <t>8.2.1</t>
  </si>
  <si>
    <t>8.2</t>
  </si>
  <si>
    <t>8.1.3</t>
  </si>
  <si>
    <t>DEMOLIÇÃO MANUAL EM CONCRETO SIMPLES C/TR.ATE CB.E CARGA (O.C.)</t>
  </si>
  <si>
    <t>8.1.2</t>
  </si>
  <si>
    <t>8.1.1</t>
  </si>
  <si>
    <t>8.1</t>
  </si>
  <si>
    <t>PASSARELA COBERTA</t>
  </si>
  <si>
    <t>8</t>
  </si>
  <si>
    <t>7.16</t>
  </si>
  <si>
    <t>7.15</t>
  </si>
  <si>
    <t>PINTURA ESMALTE ALQUIDICO EST.METALICA 1 DEMAO</t>
  </si>
  <si>
    <t>7.14</t>
  </si>
  <si>
    <r>
      <rPr>
        <sz val="10"/>
        <rFont val="Times New Roman"/>
        <family val="1"/>
      </rPr>
      <t>PINTURA DE PISO COM TINTA ACRÍLICA, APLICAÇÃO MANUAL, 2 DEMÃOS,
INCLUSO FUNDO PREPARADOR. AF_05/2021</t>
    </r>
  </si>
  <si>
    <t>7.13</t>
  </si>
  <si>
    <t>7.12</t>
  </si>
  <si>
    <t>7.11</t>
  </si>
  <si>
    <t>7.10</t>
  </si>
  <si>
    <r>
      <rPr>
        <sz val="10"/>
        <rFont val="Times New Roman"/>
        <family val="1"/>
      </rPr>
      <t>PINTURA DE DEMARCAÇÃO DE QUADRA POLIESPORTIVA COM TINTA
EPÓXI, E = 5 CM, APLICAÇÃO MANUAL. AF_05/2021</t>
    </r>
  </si>
  <si>
    <t>7.9</t>
  </si>
  <si>
    <r>
      <rPr>
        <sz val="10"/>
        <rFont val="Times New Roman"/>
        <family val="1"/>
      </rPr>
      <t>PINTURA DE PISO COM TINTA EPÓXI, APLICAÇÃO MANUAL, 2 DEMÃOS,
INCLUSO PRIMER EPÓXI. AF_05/2021</t>
    </r>
  </si>
  <si>
    <t>7.8</t>
  </si>
  <si>
    <t>7.7</t>
  </si>
  <si>
    <t>7.6</t>
  </si>
  <si>
    <t>PINTURA ESMALTE 1 DEMÃO ESQUADRIA METALICA S/FUNDO ANTICORR.</t>
  </si>
  <si>
    <t>7.5</t>
  </si>
  <si>
    <t>7.4</t>
  </si>
  <si>
    <t>7.3</t>
  </si>
  <si>
    <t>7.2</t>
  </si>
  <si>
    <t>7.1</t>
  </si>
  <si>
    <t>PINTURA PADRÃO</t>
  </si>
  <si>
    <t>7</t>
  </si>
  <si>
    <r>
      <rPr>
        <sz val="10"/>
        <rFont val="Times New Roman"/>
        <family val="1"/>
      </rPr>
      <t>12,96 x 3,00
= 38.88</t>
    </r>
  </si>
  <si>
    <t>PINTURA  ALQUÍDICA BRILHANTE DUPLA FUNÇÃO 2 DEMÃOS = 50 MÍCRONS</t>
  </si>
  <si>
    <t>6.8.1</t>
  </si>
  <si>
    <t>6.8</t>
  </si>
  <si>
    <r>
      <rPr>
        <sz val="10"/>
        <rFont val="Times New Roman"/>
        <family val="1"/>
      </rPr>
      <t>2,20 x 3,00 =
6.6</t>
    </r>
  </si>
  <si>
    <t>CORRENTE 4 MM P/CADEADO</t>
  </si>
  <si>
    <t>6.7.1</t>
  </si>
  <si>
    <t>6.7</t>
  </si>
  <si>
    <r>
      <rPr>
        <sz val="10"/>
        <rFont val="Times New Roman"/>
        <family val="1"/>
      </rPr>
      <t>19,90 x 3,00
= 59.7</t>
    </r>
  </si>
  <si>
    <t>6.6.6</t>
  </si>
  <si>
    <r>
      <rPr>
        <sz val="10"/>
        <rFont val="Times New Roman"/>
        <family val="1"/>
      </rPr>
      <t>8,32 x 3,00 =
24.96</t>
    </r>
  </si>
  <si>
    <t>6.6.5</t>
  </si>
  <si>
    <r>
      <rPr>
        <sz val="10"/>
        <rFont val="Times New Roman"/>
        <family val="1"/>
      </rPr>
      <t>10,48 x 3,00
= 31.44</t>
    </r>
  </si>
  <si>
    <t>6.6.4</t>
  </si>
  <si>
    <r>
      <rPr>
        <sz val="10"/>
        <rFont val="Times New Roman"/>
        <family val="1"/>
      </rPr>
      <t>10,08 x 3,00
= 30.24</t>
    </r>
  </si>
  <si>
    <t>6.6.3</t>
  </si>
  <si>
    <r>
      <rPr>
        <sz val="10"/>
        <rFont val="Times New Roman"/>
        <family val="1"/>
      </rPr>
      <t>0,58 x 3,00 =
1.74</t>
    </r>
  </si>
  <si>
    <r>
      <rPr>
        <sz val="10"/>
        <rFont val="Times New Roman"/>
        <family val="1"/>
      </rPr>
      <t>LANÇAMENTO/APLICAÇÃO/ADENSAMENTO DE CONCRETO EM ESTRUTURA -
(O.C.)</t>
    </r>
  </si>
  <si>
    <t>6.6.2</t>
  </si>
  <si>
    <r>
      <rPr>
        <sz val="10"/>
        <rFont val="Times New Roman"/>
        <family val="1"/>
      </rPr>
      <t>CONCRETO USINADO CONVENCIONAL FCK=25 MPA COM TRANSPORTE
MANUAL - (O.C.)</t>
    </r>
  </si>
  <si>
    <t>6.6.1</t>
  </si>
  <si>
    <t>LAJE DE PISO</t>
  </si>
  <si>
    <t>6.6</t>
  </si>
  <si>
    <r>
      <rPr>
        <sz val="10"/>
        <rFont val="Times New Roman"/>
        <family val="1"/>
      </rPr>
      <t>3,60 x 3,00 =
10.8</t>
    </r>
  </si>
  <si>
    <t>6.5.2</t>
  </si>
  <si>
    <t>6.5.1</t>
  </si>
  <si>
    <t>COBERTURA</t>
  </si>
  <si>
    <t>6.5</t>
  </si>
  <si>
    <r>
      <rPr>
        <sz val="10"/>
        <rFont val="Times New Roman"/>
        <family val="1"/>
      </rPr>
      <t>114,45 x
3,00 =
343.35</t>
    </r>
  </si>
  <si>
    <t>ESTRUTURA METÁLICA CONVENCIONAL EM AÇO DO TIPO MR-250 / ASTM A36 COM FUNDO ANTICORROSIVO</t>
  </si>
  <si>
    <t>6.4.2.1</t>
  </si>
  <si>
    <t>ESTRUTURA METÁLICA - VIGAS E TRAVESSAS DA COBERTURA</t>
  </si>
  <si>
    <t>6.4.2</t>
  </si>
  <si>
    <r>
      <rPr>
        <sz val="10"/>
        <rFont val="Times New Roman"/>
        <family val="1"/>
      </rPr>
      <t>92,81 x 3,00
= 278.43</t>
    </r>
  </si>
  <si>
    <r>
      <rPr>
        <sz val="10"/>
        <rFont val="Times New Roman"/>
        <family val="1"/>
      </rPr>
      <t>ESTRUTURA METÁLICA CONVENCIONAL EM AÇO DO TIPO USI SAC-300 COM
FUNDO ANTICORROSIVO</t>
    </r>
  </si>
  <si>
    <t>6.4.1.1</t>
  </si>
  <si>
    <t>ESTRUTURA METÁLICA CHUMBADORRES E PILARES</t>
  </si>
  <si>
    <t>6.4.1</t>
  </si>
  <si>
    <t>6.4</t>
  </si>
  <si>
    <r>
      <rPr>
        <sz val="10"/>
        <rFont val="Times New Roman"/>
        <family val="1"/>
      </rPr>
      <t>1,29 x 3,00 =
3.87</t>
    </r>
  </si>
  <si>
    <r>
      <rPr>
        <sz val="10"/>
        <rFont val="Times New Roman"/>
        <family val="1"/>
      </rPr>
      <t>FORMA CHAPA DE COMPENSADO PLASTIFICADO 12MM-U=5V - (OBRAS
CIVIS)</t>
    </r>
  </si>
  <si>
    <t>6.3.5</t>
  </si>
  <si>
    <r>
      <rPr>
        <sz val="10"/>
        <rFont val="Times New Roman"/>
        <family val="1"/>
      </rPr>
      <t>0,11 x 3,00 =
0.33</t>
    </r>
  </si>
  <si>
    <r>
      <rPr>
        <sz val="10"/>
        <rFont val="Times New Roman"/>
        <family val="1"/>
      </rPr>
      <t>LANÇAMENTO/APLICAÇÃO/ADENSAMENTO DE CONCRETO USINADO
BOMBEADO EM ESTRUTURA - (O.C.)</t>
    </r>
  </si>
  <si>
    <t>6.3.4</t>
  </si>
  <si>
    <t>6.3.3</t>
  </si>
  <si>
    <r>
      <rPr>
        <sz val="10"/>
        <rFont val="Times New Roman"/>
        <family val="1"/>
      </rPr>
      <t>1,60 x 3,00 =
4.8</t>
    </r>
  </si>
  <si>
    <t>6.3.2</t>
  </si>
  <si>
    <r>
      <rPr>
        <sz val="10"/>
        <rFont val="Times New Roman"/>
        <family val="1"/>
      </rPr>
      <t>3,10 x 3,00 =
9.3</t>
    </r>
  </si>
  <si>
    <t>ACO CA-50A - 12,5 MM (1/2") - (OBRAS CIVIS)</t>
  </si>
  <si>
    <t>6.3.1</t>
  </si>
  <si>
    <t>PILARES NÍVEL 23</t>
  </si>
  <si>
    <t>6.3</t>
  </si>
  <si>
    <r>
      <rPr>
        <sz val="10"/>
        <rFont val="Times New Roman"/>
        <family val="1"/>
      </rPr>
      <t>5,28 x 3,00 =
15.84</t>
    </r>
  </si>
  <si>
    <t>FORMA TABUA PINHO P/FUNDACOES U=3V - (OBRAS CIVIS)</t>
  </si>
  <si>
    <t>6.2.7</t>
  </si>
  <si>
    <t>6.2.6</t>
  </si>
  <si>
    <r>
      <rPr>
        <sz val="10"/>
        <rFont val="Times New Roman"/>
        <family val="1"/>
      </rPr>
      <t>0,43 x 3,00 =
1.29</t>
    </r>
  </si>
  <si>
    <r>
      <rPr>
        <sz val="10"/>
        <rFont val="Times New Roman"/>
        <family val="1"/>
      </rPr>
      <t>CONCRETO USINADO CONVENCIONAL FCK=20  MPA COM TRANSPORTE
MANUAL (O.C .)</t>
    </r>
  </si>
  <si>
    <t>6.2.5</t>
  </si>
  <si>
    <r>
      <rPr>
        <sz val="10"/>
        <rFont val="Times New Roman"/>
        <family val="1"/>
      </rPr>
      <t>0,15 x 3,00 =
0.45</t>
    </r>
  </si>
  <si>
    <r>
      <rPr>
        <sz val="10"/>
        <rFont val="Times New Roman"/>
        <family val="1"/>
      </rPr>
      <t>CONCRETO USINADO CONVENCIONAL FCK=25 MPA COM TRANSPORTE
MANUAL (O.C.)</t>
    </r>
  </si>
  <si>
    <t>6.2.4</t>
  </si>
  <si>
    <r>
      <rPr>
        <sz val="10"/>
        <rFont val="Times New Roman"/>
        <family val="1"/>
      </rPr>
      <t>9,60 x 3,00 =
28.8</t>
    </r>
  </si>
  <si>
    <t>6.2.3</t>
  </si>
  <si>
    <r>
      <rPr>
        <sz val="10"/>
        <rFont val="Times New Roman"/>
        <family val="1"/>
      </rPr>
      <t>14,50 x 3,00
= 43.5</t>
    </r>
  </si>
  <si>
    <t>6.2.2</t>
  </si>
  <si>
    <r>
      <rPr>
        <sz val="10"/>
        <rFont val="Times New Roman"/>
        <family val="1"/>
      </rPr>
      <t>14,00 x 3,00
= 42.0</t>
    </r>
  </si>
  <si>
    <t>ESTACA A TRADO DIAM.25 CM SEM FERRO</t>
  </si>
  <si>
    <t>6.2.1</t>
  </si>
  <si>
    <t>BLOCOS DE FUNDAÇÃO E ESTACAS</t>
  </si>
  <si>
    <t>6.2</t>
  </si>
  <si>
    <t>6.1.1</t>
  </si>
  <si>
    <t>6.1</t>
  </si>
  <si>
    <t>PASSARELA PADRÃO FNDE MODELO 1</t>
  </si>
  <si>
    <r>
      <rPr>
        <sz val="10"/>
        <rFont val="Times New Roman"/>
        <family val="1"/>
      </rPr>
      <t>25,92 x 2,00
= 51.84</t>
    </r>
  </si>
  <si>
    <t>5.8.1</t>
  </si>
  <si>
    <t>5.8</t>
  </si>
  <si>
    <r>
      <rPr>
        <sz val="10"/>
        <rFont val="Times New Roman"/>
        <family val="1"/>
      </rPr>
      <t>8,00 x 2,00 =
16.0</t>
    </r>
  </si>
  <si>
    <t>5.7.3</t>
  </si>
  <si>
    <r>
      <rPr>
        <sz val="10"/>
        <rFont val="Times New Roman"/>
        <family val="1"/>
      </rPr>
      <t>3,89 x 2,00 =
7.78</t>
    </r>
  </si>
  <si>
    <t>5.7.2</t>
  </si>
  <si>
    <t>5.7.1</t>
  </si>
  <si>
    <t>5.7</t>
  </si>
  <si>
    <r>
      <rPr>
        <sz val="10"/>
        <rFont val="Times New Roman"/>
        <family val="1"/>
      </rPr>
      <t>17,32 x 2,00
= 34.64</t>
    </r>
  </si>
  <si>
    <t>FORMA CH.COMPENSADA 12MM-VIGA/PILAR U=1V - (OBRAS CIVIS</t>
  </si>
  <si>
    <t>5.6.6</t>
  </si>
  <si>
    <r>
      <rPr>
        <sz val="10"/>
        <rFont val="Times New Roman"/>
        <family val="1"/>
      </rPr>
      <t>40,90 x 2,00
= 81.8</t>
    </r>
  </si>
  <si>
    <t>5.6.5</t>
  </si>
  <si>
    <r>
      <rPr>
        <sz val="10"/>
        <rFont val="Times New Roman"/>
        <family val="1"/>
      </rPr>
      <t>20,55 x 2,00
= 41.1</t>
    </r>
  </si>
  <si>
    <t>5.6.4</t>
  </si>
  <si>
    <r>
      <rPr>
        <sz val="10"/>
        <rFont val="Times New Roman"/>
        <family val="1"/>
      </rPr>
      <t>20,16 x 2,00
= 40.32</t>
    </r>
  </si>
  <si>
    <t>5.6.3</t>
  </si>
  <si>
    <t>REGULARIZAÇAO DE PISO/LAJE/ BASE PARA TINTA EPÓXI (1:3) e=2 CM</t>
  </si>
  <si>
    <t>5.6.2</t>
  </si>
  <si>
    <t>5.6.1</t>
  </si>
  <si>
    <t>5.6</t>
  </si>
  <si>
    <r>
      <rPr>
        <sz val="10"/>
        <rFont val="Times New Roman"/>
        <family val="1"/>
      </rPr>
      <t>228,90 x
2,00 = 457.8</t>
    </r>
  </si>
  <si>
    <t>5.5.1</t>
  </si>
  <si>
    <t>5.5</t>
  </si>
  <si>
    <r>
      <rPr>
        <sz val="10"/>
        <rFont val="Times New Roman"/>
        <family val="1"/>
      </rPr>
      <t>92,81 x 2,00
= 185.62</t>
    </r>
  </si>
  <si>
    <t>5.4.1</t>
  </si>
  <si>
    <t>5.4</t>
  </si>
  <si>
    <r>
      <rPr>
        <sz val="10"/>
        <rFont val="Times New Roman"/>
        <family val="1"/>
      </rPr>
      <t>0,11 x 2,00 =
0.22</t>
    </r>
  </si>
  <si>
    <t>5.3.5</t>
  </si>
  <si>
    <t>5.3.4</t>
  </si>
  <si>
    <r>
      <rPr>
        <sz val="10"/>
        <rFont val="Times New Roman"/>
        <family val="1"/>
      </rPr>
      <t>1,60 x 2,00 =
3.2</t>
    </r>
  </si>
  <si>
    <t>5.3.3</t>
  </si>
  <si>
    <r>
      <rPr>
        <sz val="10"/>
        <rFont val="Times New Roman"/>
        <family val="1"/>
      </rPr>
      <t>3,10 x 2,00 =
6.2</t>
    </r>
  </si>
  <si>
    <t>5.3.2</t>
  </si>
  <si>
    <r>
      <rPr>
        <sz val="10"/>
        <rFont val="Times New Roman"/>
        <family val="1"/>
      </rPr>
      <t>1,29 x 2,00 =
2.58</t>
    </r>
  </si>
  <si>
    <t>FORMA-TABUA C/REAPROV. 2 VEZES - (OBRAS CIVIS)</t>
  </si>
  <si>
    <t>5.3.1</t>
  </si>
  <si>
    <t>5.3</t>
  </si>
  <si>
    <r>
      <rPr>
        <sz val="10"/>
        <rFont val="Times New Roman"/>
        <family val="1"/>
      </rPr>
      <t>5,28 x 2,00 =
10.56</t>
    </r>
  </si>
  <si>
    <t>5.2.8</t>
  </si>
  <si>
    <r>
      <rPr>
        <sz val="10"/>
        <rFont val="Times New Roman"/>
        <family val="1"/>
      </rPr>
      <t>0,58 x 2,00 =
1.16</t>
    </r>
  </si>
  <si>
    <t>5.2.7</t>
  </si>
  <si>
    <r>
      <rPr>
        <sz val="10"/>
        <rFont val="Times New Roman"/>
        <family val="1"/>
      </rPr>
      <t>0,43 x 2,00 =
0.86</t>
    </r>
  </si>
  <si>
    <r>
      <rPr>
        <sz val="10"/>
        <rFont val="Times New Roman"/>
        <family val="1"/>
      </rPr>
      <t>PREPARO COM BETONEIRA E TRANSPORTE MANUAL DE CONCRETO FCK-
20  - (O.C.)</t>
    </r>
  </si>
  <si>
    <t>5.2.6</t>
  </si>
  <si>
    <r>
      <rPr>
        <sz val="10"/>
        <rFont val="Times New Roman"/>
        <family val="1"/>
      </rPr>
      <t>0,15 x 2,00 =
0.3</t>
    </r>
  </si>
  <si>
    <t>5.2.5</t>
  </si>
  <si>
    <r>
      <rPr>
        <sz val="10"/>
        <rFont val="Times New Roman"/>
        <family val="1"/>
      </rPr>
      <t>9,60 x 2,00 =
19.2</t>
    </r>
  </si>
  <si>
    <t>5.2.4</t>
  </si>
  <si>
    <r>
      <rPr>
        <sz val="10"/>
        <rFont val="Times New Roman"/>
        <family val="1"/>
      </rPr>
      <t>14,50 x 2,00
= 29.0</t>
    </r>
  </si>
  <si>
    <t>5.2.3</t>
  </si>
  <si>
    <r>
      <rPr>
        <sz val="10"/>
        <rFont val="Times New Roman"/>
        <family val="1"/>
      </rPr>
      <t>0,45 x 2,00 =
0.9</t>
    </r>
  </si>
  <si>
    <t>5.2.2</t>
  </si>
  <si>
    <r>
      <rPr>
        <sz val="10"/>
        <rFont val="Times New Roman"/>
        <family val="1"/>
      </rPr>
      <t>14,00 x 2,00
= 28.0</t>
    </r>
  </si>
  <si>
    <t>ESTACA BROCA DE CONCRETO, DIÂMETRO DE 30CM, ESCAVAÇÃO MANUAL COM TRADO CONCHA, COM ARMADURA DE ARRANQUE. AF_05/2020</t>
  </si>
  <si>
    <t>5.2.1</t>
  </si>
  <si>
    <t>FUNDAÇÃO BLOCOS E ESTACAS</t>
  </si>
  <si>
    <t>5.2</t>
  </si>
  <si>
    <r>
      <rPr>
        <sz val="10"/>
        <rFont val="Times New Roman"/>
        <family val="1"/>
      </rPr>
      <t>20,18 x 2,00
= 40.36</t>
    </r>
  </si>
  <si>
    <t>5.1.1</t>
  </si>
  <si>
    <t>5.1</t>
  </si>
  <si>
    <t>PASSARELA PADRÃO FNDE MODELO 2</t>
  </si>
  <si>
    <r>
      <rPr>
        <sz val="10"/>
        <rFont val="Times New Roman"/>
        <family val="1"/>
      </rPr>
      <t>ESPELHO CRISTAL, ESPESSURA 4M, COM PARAFUSOS DE FIXAÇÃO, SEM
MOLDURA (SINAPI)</t>
    </r>
  </si>
  <si>
    <r>
      <rPr>
        <sz val="10"/>
        <rFont val="Times New Roman"/>
        <family val="1"/>
      </rPr>
      <t>COMP
128_SEE</t>
    </r>
  </si>
  <si>
    <t>4.18.2</t>
  </si>
  <si>
    <t>4.18.1</t>
  </si>
  <si>
    <t>4.18</t>
  </si>
  <si>
    <t>4.17.7.1</t>
  </si>
  <si>
    <t>4.17.7</t>
  </si>
  <si>
    <t>4.17.6.1</t>
  </si>
  <si>
    <t>4.17.6</t>
  </si>
  <si>
    <t>4.17.5.1</t>
  </si>
  <si>
    <t>4.17.5</t>
  </si>
  <si>
    <t>4.17.4.1</t>
  </si>
  <si>
    <t>4.17.4</t>
  </si>
  <si>
    <t>4.17.3.2</t>
  </si>
  <si>
    <t>4.17.3.1</t>
  </si>
  <si>
    <t>TETO</t>
  </si>
  <si>
    <t>4.17.3</t>
  </si>
  <si>
    <t>4.17.2.2</t>
  </si>
  <si>
    <t>4.17.2.1</t>
  </si>
  <si>
    <t>LÁTEX ACRÍLICA</t>
  </si>
  <si>
    <t>4.17.2</t>
  </si>
  <si>
    <t>4.17.1.1</t>
  </si>
  <si>
    <t>ESMALTE SINTÉTICO</t>
  </si>
  <si>
    <t>4.17.1</t>
  </si>
  <si>
    <t>4.17</t>
  </si>
  <si>
    <t>4.16.4.2</t>
  </si>
  <si>
    <r>
      <rPr>
        <sz val="10"/>
        <rFont val="Times New Roman"/>
        <family val="1"/>
      </rPr>
      <t>PASSEIO PROTECAO EM CONC.DESEMPEN.5 CM 1:2,5:3,5 ( INCLUSO ESPELHO DE 30CM/ ESCAVAÇÃO/REATERRO/APILOAMENTO/ATERRO
INTERNO)</t>
    </r>
  </si>
  <si>
    <t>4.16.4.1</t>
  </si>
  <si>
    <t>4.16.4</t>
  </si>
  <si>
    <t>4.16.3.1</t>
  </si>
  <si>
    <t>CONCRETO DESEMPENADO</t>
  </si>
  <si>
    <t>4.16.3</t>
  </si>
  <si>
    <t>4.16.2.3</t>
  </si>
  <si>
    <t>4.16.2.2</t>
  </si>
  <si>
    <t>4.16.2.1</t>
  </si>
  <si>
    <t>4.16.2</t>
  </si>
  <si>
    <t>4.16.1.1</t>
  </si>
  <si>
    <t>4.16.1</t>
  </si>
  <si>
    <t>4.16</t>
  </si>
  <si>
    <t>4.15.2</t>
  </si>
  <si>
    <r>
      <rPr>
        <sz val="10"/>
        <rFont val="Times New Roman"/>
        <family val="1"/>
      </rPr>
      <t>FORRO DE GESSO ACARTONADO PARA ÁREAS MOLHADAS, ESPESSURA
DE 12,5 MM</t>
    </r>
  </si>
  <si>
    <t>4.15.1</t>
  </si>
  <si>
    <t>4.15</t>
  </si>
  <si>
    <t>4.14.4</t>
  </si>
  <si>
    <t>4.14.3</t>
  </si>
  <si>
    <t>EMBOÇO (1CI:4 ARML)</t>
  </si>
  <si>
    <t>4.14.2</t>
  </si>
  <si>
    <t>4.14.1</t>
  </si>
  <si>
    <t>4.14</t>
  </si>
  <si>
    <t>VIDRO MINI-BOREAL - COLOCADO</t>
  </si>
  <si>
    <t>4.13.1</t>
  </si>
  <si>
    <t>4.13</t>
  </si>
  <si>
    <t>4.12.3.3</t>
  </si>
  <si>
    <t>ESQ.DE CORRER CHAPA/VIDRO J9/J10/J12/J13 C/FERRAGENS</t>
  </si>
  <si>
    <t>4.12.3.2</t>
  </si>
  <si>
    <t>ESQ. MAXIMO AR CHAPA/VIDRO J4 C/FERRAGENS</t>
  </si>
  <si>
    <t>4.12.3.1</t>
  </si>
  <si>
    <t>4.12.3</t>
  </si>
  <si>
    <t>4.12.2.1</t>
  </si>
  <si>
    <t>PORTA DE ENROLAR</t>
  </si>
  <si>
    <t>4.12.2</t>
  </si>
  <si>
    <t>PORTA ABRIR/VENEZIANA (2) FOLHAS PF-5 C/FERRAGENS</t>
  </si>
  <si>
    <t>4.12.1.2</t>
  </si>
  <si>
    <t>4.12.1.1</t>
  </si>
  <si>
    <t>4.12.1</t>
  </si>
  <si>
    <t>4.12</t>
  </si>
  <si>
    <t>4.11.4</t>
  </si>
  <si>
    <t>4.11.3</t>
  </si>
  <si>
    <t>4.11.2</t>
  </si>
  <si>
    <t>4.11.1</t>
  </si>
  <si>
    <t>4.11</t>
  </si>
  <si>
    <r>
      <rPr>
        <sz val="10"/>
        <rFont val="Times New Roman"/>
        <family val="1"/>
      </rPr>
      <t>ESTRUTURA TRELIÇADA DE COBERTURA, TIPO FINK, COM LIGAÇÕES SOLDADAS, INCLUSOS PERFIS METÁLICOS, CHAPAS METÁLICAS, MÃO DE OBRA E TRANSPORTE COM GUINDASTE - FORNECIMENTO E INSTALAÇÃO.
AF_01/2020_P</t>
    </r>
  </si>
  <si>
    <t>4.10.1</t>
  </si>
  <si>
    <t>4.10</t>
  </si>
  <si>
    <t>4.9.3.1</t>
  </si>
  <si>
    <t>4.9.3</t>
  </si>
  <si>
    <t>4.9.2.1</t>
  </si>
  <si>
    <t>ALVENARIAS ÁREAS MOLHADAS</t>
  </si>
  <si>
    <t>4.9.2</t>
  </si>
  <si>
    <t>4.9.1.1</t>
  </si>
  <si>
    <t>4.9.1</t>
  </si>
  <si>
    <t>4.9</t>
  </si>
  <si>
    <t>ELEMENTO VAZADO DE CONCRETO</t>
  </si>
  <si>
    <t>4.8.4</t>
  </si>
  <si>
    <t>4.8.3</t>
  </si>
  <si>
    <t>4.8.2</t>
  </si>
  <si>
    <t>ALVENARIA DE TIJOLO COMUM 1/2 VEZ - ARG. (1CI : 2CH : 8ARML)</t>
  </si>
  <si>
    <t>4.8.1</t>
  </si>
  <si>
    <t>4.8</t>
  </si>
  <si>
    <t>TERMINAL DE VENTILACAO DIAMETRO 50 MM</t>
  </si>
  <si>
    <t>4.7.4.4</t>
  </si>
  <si>
    <r>
      <rPr>
        <sz val="10"/>
        <rFont val="Times New Roman"/>
        <family val="1"/>
      </rPr>
      <t>CAIXA DE GORDURA 600 L. CONCRETO PADRÃO GOINFRA
IMPERMEABILIZADA</t>
    </r>
  </si>
  <si>
    <t>4.7.4.3</t>
  </si>
  <si>
    <t>4.7.4.2</t>
  </si>
  <si>
    <t>4.7.4.1</t>
  </si>
  <si>
    <t>4.7.4</t>
  </si>
  <si>
    <t>GRELHA REDONDA ACO INOX ROTATIVA DIAM. 100 MM</t>
  </si>
  <si>
    <t>4.7.3.6.4</t>
  </si>
  <si>
    <t>CORPO RALO SECO CILINDRICO 100 X 40</t>
  </si>
  <si>
    <t>4.7.3.6.3</t>
  </si>
  <si>
    <t>GRELHA QUADRADA ACO INOX ROTATIVO DIAM.150 MM</t>
  </si>
  <si>
    <t>4.7.3.6.2</t>
  </si>
  <si>
    <t>4.7.3.6.1</t>
  </si>
  <si>
    <t>CAIXA SIFONADA</t>
  </si>
  <si>
    <t>4.7.3.6</t>
  </si>
  <si>
    <t>4.7.3.5.3</t>
  </si>
  <si>
    <t>4.7.3.5.2</t>
  </si>
  <si>
    <r>
      <rPr>
        <sz val="10"/>
        <rFont val="Times New Roman"/>
        <family val="1"/>
      </rPr>
      <t>TUBO PVC, SERIE NORMAL, ESGOTO PREDIAL, DN 100 MM, FORNECIDO E
INSTALADO EM PRUMADA DE ESGOTO SANITÁRIO OU VENTILAÇÃO. AF_12/2014</t>
    </r>
  </si>
  <si>
    <t>4.7.3.5.1</t>
  </si>
  <si>
    <t>4.7.3.5</t>
  </si>
  <si>
    <t>CAP DIAMETRO 100 MM ESGOTO PRIMARIO</t>
  </si>
  <si>
    <t>4.7.3.4.3</t>
  </si>
  <si>
    <t>TE SANITARIO DIAMETRO 100 X 100 MM</t>
  </si>
  <si>
    <t>4.7.3.4.2</t>
  </si>
  <si>
    <t>4.7.3.4.1</t>
  </si>
  <si>
    <t>4.7.3.4</t>
  </si>
  <si>
    <t>JUNCAO SIMPLES DIAMETRO 50 X 50 MM</t>
  </si>
  <si>
    <t>4.7.3.3.1</t>
  </si>
  <si>
    <t>4.7.3.3</t>
  </si>
  <si>
    <t>4.7.3.2.3</t>
  </si>
  <si>
    <t>CURVA 45 GRAUS DIAMETRO 40 MM</t>
  </si>
  <si>
    <t>4.7.3.2.2</t>
  </si>
  <si>
    <t>CURVA 45º DIAMETRO 50 MM</t>
  </si>
  <si>
    <t>4.7.3.2.1</t>
  </si>
  <si>
    <t>4.7.3.2</t>
  </si>
  <si>
    <t>LUVA SIMPLES DIAM. 100 MM</t>
  </si>
  <si>
    <t>4.7.3.1.4</t>
  </si>
  <si>
    <t>4.7.3.1.3</t>
  </si>
  <si>
    <t>4.7.3.1.2</t>
  </si>
  <si>
    <t>4.7.3.1.1</t>
  </si>
  <si>
    <t>4.7.3.1</t>
  </si>
  <si>
    <t>4.7.3</t>
  </si>
  <si>
    <t>4.7.2.6.2</t>
  </si>
  <si>
    <t>4.7.2.6.1</t>
  </si>
  <si>
    <t>4.7.2.6</t>
  </si>
  <si>
    <t>ADAPTAD.SOLD.CURTO C/BOLSA/ROSCA P/REG.50X11/2"</t>
  </si>
  <si>
    <t>4.7.2.5.2</t>
  </si>
  <si>
    <r>
      <rPr>
        <sz val="10"/>
        <rFont val="Times New Roman"/>
        <family val="1"/>
      </rPr>
      <t>ADAPTADOR SOLDÁVEL CURTO C/ BOLSA E ROSCA PARA REGISTRO
25X3/4"</t>
    </r>
  </si>
  <si>
    <t>4.7.2.5.1</t>
  </si>
  <si>
    <t>4.7.2.5</t>
  </si>
  <si>
    <t>TE 90 GRAUS SOLDAVEL DIMETRO 60 mm</t>
  </si>
  <si>
    <t>4.7.2.4.6</t>
  </si>
  <si>
    <t>TE 90 GRAUS SOLDAVEL DIAMETRO 50 mm</t>
  </si>
  <si>
    <t>4.7.2.4.5</t>
  </si>
  <si>
    <t>4.7.2.4.4</t>
  </si>
  <si>
    <t>4.7.2.4.3</t>
  </si>
  <si>
    <t>TE 90 GR.SOLD.C/BUC.LATAO NA BOLSA CENT.25X25X3/4"</t>
  </si>
  <si>
    <t>4.7.2.4.2</t>
  </si>
  <si>
    <t>4.7.2.4.1</t>
  </si>
  <si>
    <t>4.7.2.4</t>
  </si>
  <si>
    <t>4.7.2.3.5</t>
  </si>
  <si>
    <t>JOELHO 90 GRAUS C/ROSCA E BUCHA LATAO DIAM. 3/4</t>
  </si>
  <si>
    <t>4.7.2.3.4</t>
  </si>
  <si>
    <t>JOELHO 90 GRAUS SOLDAVEL DIAMETRO 60 mm</t>
  </si>
  <si>
    <t>4.7.2.3.3</t>
  </si>
  <si>
    <t>4.7.2.3.2</t>
  </si>
  <si>
    <t>4.7.2.3.1</t>
  </si>
  <si>
    <t>4.7.2.3</t>
  </si>
  <si>
    <t>4.7.2.2.3</t>
  </si>
  <si>
    <t>BUCHA DE REDUCAO SOLDAVEL LONGA 60 X 25 mm</t>
  </si>
  <si>
    <t>4.7.2.2.2</t>
  </si>
  <si>
    <t>BUCHA DE REDUCAO SOLDÁVEL CURTA 60 X 50 mm</t>
  </si>
  <si>
    <t>4.7.2.2.1</t>
  </si>
  <si>
    <t>4.7.2.2</t>
  </si>
  <si>
    <t>TUBO SOLDAVEL PVC MARROM DIAMETRO 60 mm (2")</t>
  </si>
  <si>
    <t>4.7.2.1.3</t>
  </si>
  <si>
    <t>4.7.2.1.2</t>
  </si>
  <si>
    <t>4.7.2.1.1</t>
  </si>
  <si>
    <t>4.7.2.1</t>
  </si>
  <si>
    <t>4.7.2</t>
  </si>
  <si>
    <r>
      <rPr>
        <sz val="10"/>
        <rFont val="Times New Roman"/>
        <family val="1"/>
      </rPr>
      <t>TOALHEIRO PLÁSTICO TIPO DISPENSER PARA PAPEL TOALHA
INTERFOLHADO</t>
    </r>
  </si>
  <si>
    <r>
      <rPr>
        <sz val="10"/>
        <rFont val="Times New Roman"/>
        <family val="1"/>
      </rPr>
      <t>COMP
209_SEE</t>
    </r>
  </si>
  <si>
    <t>4.7.1.7.2</t>
  </si>
  <si>
    <t>SABONETEIRA TIPO DISPENSER COM SABONETE LÍQUIDO INCLUSO</t>
  </si>
  <si>
    <r>
      <rPr>
        <sz val="10"/>
        <rFont val="Times New Roman"/>
        <family val="1"/>
      </rPr>
      <t>COMP
584_SEE</t>
    </r>
  </si>
  <si>
    <t>4.7.1.7.1</t>
  </si>
  <si>
    <t>4.7.1.7</t>
  </si>
  <si>
    <t>4.7.1.6.1</t>
  </si>
  <si>
    <t>CHUVEIRO ELÉTRICO E ACESSÓRIOS</t>
  </si>
  <si>
    <t>4.7.1.6</t>
  </si>
  <si>
    <r>
      <rPr>
        <sz val="10"/>
        <rFont val="Times New Roman"/>
        <family val="1"/>
      </rPr>
      <t>PAPELEIRA DE PAREDE EM METAL CROMADO SEM TAMPA, INCLUSO
FIXAÇÃO. AF_01/2020</t>
    </r>
  </si>
  <si>
    <t>4.7.1.5.8</t>
  </si>
  <si>
    <r>
      <rPr>
        <sz val="10"/>
        <rFont val="Times New Roman"/>
        <family val="1"/>
      </rPr>
      <t>ASSENTO EM POLIPROPILENO COM SISTEMA DE FECHAMENTO SUAVE
PARA VASO SANITÁRIO</t>
    </r>
  </si>
  <si>
    <t>4.7.1.5.7</t>
  </si>
  <si>
    <t>4.7.1.5.6</t>
  </si>
  <si>
    <t>4.7.1.5.5</t>
  </si>
  <si>
    <t>4.7.1.5.4</t>
  </si>
  <si>
    <t>4.7.1.5.3</t>
  </si>
  <si>
    <r>
      <rPr>
        <sz val="10"/>
        <rFont val="Times New Roman"/>
        <family val="1"/>
      </rPr>
      <t>VÁLVULA DE DESCARGA DUPLO ACIONAMENTO COM ACABAMENTO
CROMADO ANTIVANDALISMO</t>
    </r>
  </si>
  <si>
    <t>4.7.1.5.2</t>
  </si>
  <si>
    <t>VASO SANITARIO</t>
  </si>
  <si>
    <t>4.7.1.5.1</t>
  </si>
  <si>
    <t>4.7.1.5</t>
  </si>
  <si>
    <r>
      <rPr>
        <sz val="10"/>
        <rFont val="Times New Roman"/>
        <family val="1"/>
      </rPr>
      <t>TANQUE DE LOUÇA BRANCA SUSPENSO, 18L OU EQUIVALENTE, INCLUSO SIFÃO TIPO GARRAFA EM METAL CROMADO, VÁLVULA METÁLICA E TORNEIRA DE METAL CROMADO PADRÃO MÉDIO - FORNECIMENTO E
INSTALAÇÃO. AF_01/2020</t>
    </r>
  </si>
  <si>
    <t>4.7.1.4.1</t>
  </si>
  <si>
    <t>TANQUES E ACESSÓRIOS</t>
  </si>
  <si>
    <t>4.7.1.4</t>
  </si>
  <si>
    <t>4.7.1.3.6</t>
  </si>
  <si>
    <t>4.7.1.3.5</t>
  </si>
  <si>
    <t>VALVULA P/PIA TIPO AMERICANA DIAM.3.1/2" (METAL)</t>
  </si>
  <si>
    <t>4.7.1.3.4</t>
  </si>
  <si>
    <t>SIFAO P/PIA 1.1/2" X 2" METAL</t>
  </si>
  <si>
    <t>4.7.1.3.3</t>
  </si>
  <si>
    <t>4.7.1.3.2</t>
  </si>
  <si>
    <t>CUBA INOX 56X34X17CM E=0,6MM-AÇO 304 (CUBA Nº2)</t>
  </si>
  <si>
    <t>4.7.1.3.1</t>
  </si>
  <si>
    <t>PIAS E ACESSÓRIOS</t>
  </si>
  <si>
    <t>4.7.1.3</t>
  </si>
  <si>
    <t>4.7.1.2.7</t>
  </si>
  <si>
    <t>4.7.1.2.6</t>
  </si>
  <si>
    <t>4.7.1.2.5</t>
  </si>
  <si>
    <t>SIFAO P/LAVATORIO PVC DIAM.1"X1.1/2"</t>
  </si>
  <si>
    <t>4.7.1.2.4</t>
  </si>
  <si>
    <r>
      <rPr>
        <sz val="10"/>
        <rFont val="Times New Roman"/>
        <family val="1"/>
      </rPr>
      <t>TORNEIRA DE MESA COM FECHAMENTO AUTOMÁTICO TEMPORIZADO
PARA LAVATÓRIO DIÂMETRO DE 1/2"</t>
    </r>
  </si>
  <si>
    <t>4.7.1.2.3</t>
  </si>
  <si>
    <t>LAVATÓRIO MÉDIO COM COLUNA</t>
  </si>
  <si>
    <t>4.7.1.2.2</t>
  </si>
  <si>
    <t>4.7.1.2.1</t>
  </si>
  <si>
    <t>4.7.1.2</t>
  </si>
  <si>
    <t>REGISTRO DE PRESSAO C/CANOPLA CROMADA DIAM.3/4"</t>
  </si>
  <si>
    <t>4.7.1.1.3</t>
  </si>
  <si>
    <t>REGISTRO DE GAVETA C/CANOPLA DIAMETRO 1.1/2"</t>
  </si>
  <si>
    <t>4.7.1.1.2</t>
  </si>
  <si>
    <t>4.7.1.1.1</t>
  </si>
  <si>
    <t>4.7.1.1</t>
  </si>
  <si>
    <t>4.7.1</t>
  </si>
  <si>
    <t>4.7</t>
  </si>
  <si>
    <t>LUMINÁRIA TIPO PLAFON DE SOBREPOR QUADRADA PARA 02 LÂMPADAS</t>
  </si>
  <si>
    <r>
      <rPr>
        <sz val="10"/>
        <rFont val="Times New Roman"/>
        <family val="1"/>
      </rPr>
      <t>LUMINÁRIA HERMÉTICA/BLINDADA 2X18/20W COM 2 LÂMPADAS DE LED
(GOINFRA + COT)</t>
    </r>
  </si>
  <si>
    <r>
      <rPr>
        <sz val="10"/>
        <rFont val="Times New Roman"/>
        <family val="1"/>
      </rPr>
      <t>COMP
119_SEE</t>
    </r>
  </si>
  <si>
    <r>
      <rPr>
        <sz val="10"/>
        <rFont val="Times New Roman"/>
        <family val="1"/>
      </rPr>
      <t>LÂMPADA TUBULAR LED DE 18/20 W, BASE G13 - FORNECIMENTO E
INSTALAÇÃO. AF_02/2020_P</t>
    </r>
  </si>
  <si>
    <r>
      <rPr>
        <sz val="10"/>
        <rFont val="Times New Roman"/>
        <family val="1"/>
      </rPr>
      <t>LÂMPADA COMPACTA DE LED 10 W, BASE E27 - FORNECIMENTO E
INSTALAÇÃO. AF_02/2020</t>
    </r>
  </si>
  <si>
    <r>
      <rPr>
        <sz val="10"/>
        <rFont val="Times New Roman"/>
        <family val="1"/>
      </rPr>
      <t>ELETRODUTO FLEXÍVEL CORRUGADO REFORÇADO, PVC, DN 25 MM (3/4"), PARA CIRCUITOS TERMINAIS, INSTALADO EM LAJE - FORNECIMENTO E
INSTALAÇÃO. AF_12/2015</t>
    </r>
  </si>
  <si>
    <t>ELETRODUTO EM AÇO GALVANIZADO A FOGO DIÂMETRO 3/4" - PESADO</t>
  </si>
  <si>
    <r>
      <rPr>
        <sz val="10"/>
        <rFont val="Times New Roman"/>
        <family val="1"/>
      </rPr>
      <t>DISJUNTOR TRIPOLAR TIPO DIN, CORRENTE NOMINAL DE 50A -
FORNECIMENTO E INSTALAÇÃO. AF_10/2020</t>
    </r>
  </si>
  <si>
    <r>
      <rPr>
        <sz val="10"/>
        <rFont val="Times New Roman"/>
        <family val="1"/>
      </rPr>
      <t>DISJUNTOR MONOPOLAR TIPO DIN, CORRENTE NOMINAL DE 40A -
FORNECIMENTO E INSTALAÇÃO. AF_10/2020</t>
    </r>
  </si>
  <si>
    <r>
      <rPr>
        <sz val="10"/>
        <rFont val="Times New Roman"/>
        <family val="1"/>
      </rPr>
      <t>CONECTOR TRIPOLAR EM PORCELANA PARA FIOS DE ATÉ 10MM2
(BORNES) 50A-250V ( CHUVEIRO)</t>
    </r>
  </si>
  <si>
    <t>4.6.9</t>
  </si>
  <si>
    <t>4.6.8</t>
  </si>
  <si>
    <r>
      <rPr>
        <sz val="10"/>
        <rFont val="Times New Roman"/>
        <family val="1"/>
      </rPr>
      <t>CAIXA RETANGULAR 4" X 2" MÉDIA (1,30 M DO PISO), PVC, INSTALADA EM
PAREDE - FORNECIMENTO E INSTALAÇÃO. AF_12/2015</t>
    </r>
  </si>
  <si>
    <t>4.6.7</t>
  </si>
  <si>
    <r>
      <rPr>
        <sz val="10"/>
        <rFont val="Times New Roman"/>
        <family val="1"/>
      </rPr>
      <t>CAIXA RETANGULAR 4" X 2" BAIXA (0,30 M DO PISO), PVC, INSTALADA EM
PAREDE - FORNECIMENTO E INSTALAÇÃO. AF_12/2015</t>
    </r>
  </si>
  <si>
    <t>4.6.6</t>
  </si>
  <si>
    <r>
      <rPr>
        <sz val="10"/>
        <rFont val="Times New Roman"/>
        <family val="1"/>
      </rPr>
      <t>CAIXA RETANGULAR 4" X 2" ALTA (2,00 M DO PISO), PVC, INSTALADA EM
PAREDE - FORNECIMENTO E INSTALAÇÃO. AF_12/2015</t>
    </r>
  </si>
  <si>
    <t>4.6.5</t>
  </si>
  <si>
    <r>
      <rPr>
        <sz val="10"/>
        <rFont val="Times New Roman"/>
        <family val="1"/>
      </rPr>
      <t>CAIXA OCTOGONAL 4" X 4", PVC, INSTALADA EM LAJE - FORNECIMENTO E
INSTALAÇÃO. AF_12/2015</t>
    </r>
  </si>
  <si>
    <t>4.6.4</t>
  </si>
  <si>
    <t>4.6.3</t>
  </si>
  <si>
    <t>4.6.2</t>
  </si>
  <si>
    <t>4.6.1</t>
  </si>
  <si>
    <t>4.6</t>
  </si>
  <si>
    <t>4.5.6.1</t>
  </si>
  <si>
    <t>4.5.6</t>
  </si>
  <si>
    <t>4.5.5.1</t>
  </si>
  <si>
    <t>VERGAS E CONTRAVERGAS</t>
  </si>
  <si>
    <t>4.5.5</t>
  </si>
  <si>
    <t>4.5.4.1</t>
  </si>
  <si>
    <t>4.5.4</t>
  </si>
  <si>
    <t>4.5.3.7</t>
  </si>
  <si>
    <t>4.5.3.6</t>
  </si>
  <si>
    <t>4.5.3.5</t>
  </si>
  <si>
    <t>4.5.3.4</t>
  </si>
  <si>
    <t>4.5.3.3</t>
  </si>
  <si>
    <t>4.5.3.2</t>
  </si>
  <si>
    <t>FORMA - CH.COMPENSADA 17MM PLAST REAP 7 V. - (OBRAS CIVIS</t>
  </si>
  <si>
    <t>4.5.3.1</t>
  </si>
  <si>
    <t>4.5.3</t>
  </si>
  <si>
    <t>4.5.2.5</t>
  </si>
  <si>
    <t>4.5.2.4</t>
  </si>
  <si>
    <t>4.5.2.3</t>
  </si>
  <si>
    <t>4.5.2.2</t>
  </si>
  <si>
    <t>4.5.2.1</t>
  </si>
  <si>
    <t>4.5.2</t>
  </si>
  <si>
    <t>4.5.1.11</t>
  </si>
  <si>
    <t>4.5.1.10</t>
  </si>
  <si>
    <t>4.5.1.9</t>
  </si>
  <si>
    <t>4.5.1.8</t>
  </si>
  <si>
    <t>4.5.1.7</t>
  </si>
  <si>
    <t>4.5.1.6</t>
  </si>
  <si>
    <t>4.5.1.5</t>
  </si>
  <si>
    <t>4.5.1.4</t>
  </si>
  <si>
    <r>
      <rPr>
        <sz val="10"/>
        <rFont val="Times New Roman"/>
        <family val="1"/>
      </rPr>
      <t>LASTRO DE CONCRETO MAGRO, APLICADO EM BLOCOS DE COROAMENTO
OU SAPATAS, ESPESSURA DE 3 CM. AF_08/2017</t>
    </r>
  </si>
  <si>
    <t>4.5.1.3</t>
  </si>
  <si>
    <t>4.5.1.2</t>
  </si>
  <si>
    <t>4.5.1.1</t>
  </si>
  <si>
    <t>VIGAS BALDRAME</t>
  </si>
  <si>
    <t>4.5.1</t>
  </si>
  <si>
    <t>4.5</t>
  </si>
  <si>
    <t>4.4.3.1</t>
  </si>
  <si>
    <t>4.4.3</t>
  </si>
  <si>
    <t>4.4.2.8</t>
  </si>
  <si>
    <t>4.4.2.7</t>
  </si>
  <si>
    <t>4.4.2.6</t>
  </si>
  <si>
    <t>4.4.2.5</t>
  </si>
  <si>
    <t>4.4.2.4</t>
  </si>
  <si>
    <r>
      <rPr>
        <sz val="10"/>
        <rFont val="Times New Roman"/>
        <family val="1"/>
      </rPr>
      <t>LASTRO DE CONCRETO MAGRO, APLICADO EM BLOCOS DE COROAMENTO
OU SAPATAS, ESPESSURA DE 5 CM. AF_08/2017</t>
    </r>
  </si>
  <si>
    <t>4.4.2.3</t>
  </si>
  <si>
    <t>4.4.2.2</t>
  </si>
  <si>
    <t>4.4.2.1</t>
  </si>
  <si>
    <t>4.4.2</t>
  </si>
  <si>
    <t>4.4.1.3</t>
  </si>
  <si>
    <t>4.4.1.2</t>
  </si>
  <si>
    <t>4.4.1.1</t>
  </si>
  <si>
    <t>4.4.1</t>
  </si>
  <si>
    <t>4.4</t>
  </si>
  <si>
    <t>4.3.2.2</t>
  </si>
  <si>
    <t>4.3.2.1</t>
  </si>
  <si>
    <t>4.3.2</t>
  </si>
  <si>
    <t>4.3.1.2</t>
  </si>
  <si>
    <t>4.3.1.1</t>
  </si>
  <si>
    <t>4.3.1</t>
  </si>
  <si>
    <t>4.3</t>
  </si>
  <si>
    <t>4.2.1</t>
  </si>
  <si>
    <t>4.2</t>
  </si>
  <si>
    <r>
      <rPr>
        <sz val="10"/>
        <rFont val="Times New Roman"/>
        <family val="1"/>
      </rPr>
      <t>LOCAÇÃO DA OBRA, EXECUÇÃO DE GABARITO SEM REAPROVEITAMENTO,
INCLUSO PINTURA (FACE INTERNA DO RIPÃO 15CM) E PIQUETE COM TESTEMUNHA</t>
    </r>
  </si>
  <si>
    <t>4.1.1</t>
  </si>
  <si>
    <t>4.1</t>
  </si>
  <si>
    <t>BLOCO REFEITÓRIO COM COZINHA MOD-2 - PADRÃO SEDUC 2022</t>
  </si>
  <si>
    <t>4</t>
  </si>
  <si>
    <t>3.10</t>
  </si>
  <si>
    <r>
      <rPr>
        <sz val="10"/>
        <rFont val="Times New Roman"/>
        <family val="1"/>
      </rPr>
      <t>DEMOLIÇÃO MANUAL DE LAJE EM CONCRETO ARMADO COM TRANSPORTE
ATE CAÇAMBA E CARGA</t>
    </r>
  </si>
  <si>
    <t>3.9</t>
  </si>
  <si>
    <t>3.8</t>
  </si>
  <si>
    <t>3.7</t>
  </si>
  <si>
    <t>3.6</t>
  </si>
  <si>
    <t>3.5</t>
  </si>
  <si>
    <r>
      <rPr>
        <sz val="10"/>
        <rFont val="Times New Roman"/>
        <family val="1"/>
      </rPr>
      <t>CORTE/DESTOC./RETIRADA/REATERRO (MANUAIS) DE ÁRVORE GRANDE
PORTE ( H = 8 A 10 M / DIÂMETRO TRONCO 60 A 70CM E COPA DE 10 A 13M ) C/TRANSP.ATE CB. E CARGA</t>
    </r>
  </si>
  <si>
    <t>3.4</t>
  </si>
  <si>
    <t>3.3</t>
  </si>
  <si>
    <t>Retirada de Bancos de concreto</t>
  </si>
  <si>
    <t>CPU 68</t>
  </si>
  <si>
    <t>3.2</t>
  </si>
  <si>
    <t>3.1</t>
  </si>
  <si>
    <t>DEMOLIÇÕES</t>
  </si>
  <si>
    <t>3</t>
  </si>
  <si>
    <t>2.2</t>
  </si>
  <si>
    <t>2.1</t>
  </si>
  <si>
    <t>ADMINISTRAÇÃO LOCAL</t>
  </si>
  <si>
    <t>2</t>
  </si>
  <si>
    <t>Km</t>
  </si>
  <si>
    <r>
      <rPr>
        <sz val="10"/>
        <rFont val="Times New Roman"/>
        <family val="1"/>
      </rPr>
      <t>TRANSPORTE EQUIPAMENTOS PARA SONDAGEM (INCLUSO VALOR DE
RETORNO)</t>
    </r>
  </si>
  <si>
    <t>1.7</t>
  </si>
  <si>
    <t>1.6</t>
  </si>
  <si>
    <r>
      <rPr>
        <sz val="10"/>
        <rFont val="Times New Roman"/>
        <family val="1"/>
      </rPr>
      <t>TAPUME EM CHAPA COMPENSADA RESINADA 6MM COM PORTÕES E
FERRAGENS - PADRÃO GOINFRA</t>
    </r>
  </si>
  <si>
    <t>1.5</t>
  </si>
  <si>
    <r>
      <rPr>
        <sz val="10"/>
        <rFont val="Times New Roman"/>
        <family val="1"/>
      </rPr>
      <t>BARRACÃO DE OBRAS PADRÃO GOINFRA (
BLOCOS,COBERTURAS,PASSARELAS E MÓVEIS), SEM ALOJAMENTO E LAVANDERIA , COM PINTURA, EM CONSONÂNCIA COM AS NR</t>
    </r>
  </si>
  <si>
    <t>1.4</t>
  </si>
  <si>
    <t>OBELISCO PARA PLACA DE INAUGURAÇÃO - PADRÃO GOINFRA</t>
  </si>
  <si>
    <t>1.3</t>
  </si>
  <si>
    <t>1.2</t>
  </si>
  <si>
    <r>
      <rPr>
        <sz val="10"/>
        <rFont val="Times New Roman"/>
        <family val="1"/>
      </rPr>
      <t>PLACA DE OBRA PLOTADA EM CHAPA METÁLICA 26 , AFIXADA EM
CAVALETES DE MADEIRA DE LEI (VIGOTAS 6X12CM) - PADRÃO GOINFRA</t>
    </r>
  </si>
  <si>
    <t>1.1</t>
  </si>
  <si>
    <t>1</t>
  </si>
  <si>
    <t>Peso (%)</t>
  </si>
  <si>
    <t>Total</t>
  </si>
  <si>
    <t>Valor Unit</t>
  </si>
  <si>
    <t>Quant.</t>
  </si>
  <si>
    <t>Und</t>
  </si>
  <si>
    <t>Descrição</t>
  </si>
  <si>
    <t>Banco</t>
  </si>
  <si>
    <t>Código</t>
  </si>
  <si>
    <t>Item</t>
  </si>
  <si>
    <r>
      <t xml:space="preserve">UNIDADE ESCOLAR
</t>
    </r>
    <r>
      <rPr>
        <sz val="8"/>
        <rFont val="Times New Roman"/>
        <family val="1"/>
      </rPr>
      <t>COLEGIO ESTADUAL BARÃO DE MOSSAMEDES</t>
    </r>
  </si>
  <si>
    <r>
      <rPr>
        <b/>
        <sz val="8"/>
        <rFont val="Times New Roman"/>
        <family val="1"/>
      </rPr>
      <t xml:space="preserve">CIDADE
</t>
    </r>
    <r>
      <rPr>
        <sz val="8"/>
        <rFont val="Times New Roman"/>
        <family val="1"/>
      </rPr>
      <t>MOSSAMEDES</t>
    </r>
  </si>
  <si>
    <r>
      <rPr>
        <b/>
        <sz val="8"/>
        <rFont val="Times New Roman"/>
        <family val="1"/>
      </rPr>
      <t xml:space="preserve">ENDEREÇO
</t>
    </r>
    <r>
      <rPr>
        <sz val="8"/>
        <rFont val="Times New Roman"/>
        <family val="1"/>
      </rPr>
      <t>PRAÇA DO ESPORTE, CENTRO</t>
    </r>
  </si>
  <si>
    <r>
      <rPr>
        <b/>
        <sz val="8"/>
        <rFont val="Times New Roman"/>
        <family val="1"/>
      </rPr>
      <t xml:space="preserve">CRE
</t>
    </r>
    <r>
      <rPr>
        <sz val="8"/>
        <rFont val="Times New Roman"/>
        <family val="1"/>
      </rPr>
      <t>CRE - GOIÁS</t>
    </r>
  </si>
  <si>
    <r>
      <rPr>
        <b/>
        <sz val="8"/>
        <rFont val="Times New Roman"/>
        <family val="1"/>
      </rPr>
      <t xml:space="preserve">DATA
</t>
    </r>
    <r>
      <rPr>
        <sz val="8"/>
        <rFont val="Times New Roman"/>
        <family val="1"/>
      </rPr>
      <t>05/10/2023</t>
    </r>
  </si>
  <si>
    <r>
      <t xml:space="preserve">ÁREA TOTAL CONSTRUÍDA (M²)
</t>
    </r>
    <r>
      <rPr>
        <sz val="8"/>
        <rFont val="Times New Roman"/>
        <family val="1"/>
      </rPr>
      <t>882,00</t>
    </r>
  </si>
  <si>
    <t xml:space="preserve">ADMINISTRAÇÃO LOCAL </t>
  </si>
  <si>
    <t>BLOCO REFEITORIO COM COZINHA MOD-2 - PADRÃO SEDUC 2022</t>
  </si>
  <si>
    <t>CENTRAL DE GÁS 1+1 CILINDRO 45KG</t>
  </si>
  <si>
    <t>GUINCHE ACESSIVEL</t>
  </si>
  <si>
    <t>SANITARIO ACESSIVEL</t>
  </si>
  <si>
    <t>INTALAÇÕES ELÉTRICAS</t>
  </si>
  <si>
    <t>SUBESTAÇÃO 112,5KVA - INSTALAÇÕES ELETRICAS</t>
  </si>
  <si>
    <t>COMBATE INCENDIO</t>
  </si>
  <si>
    <t>LABORATORIOS</t>
  </si>
  <si>
    <t>COLEGIO ESTADUAL BARÃO DE MOSSAMEDES</t>
  </si>
  <si>
    <t>CRE - GOIAS</t>
  </si>
  <si>
    <r>
      <t xml:space="preserve">UNIDADE ESCOLAR
</t>
    </r>
    <r>
      <rPr>
        <sz val="10"/>
        <rFont val="Times New Roman"/>
        <family val="1"/>
      </rPr>
      <t>COLEGIO ESTADUAL BARÃO DE MOSSAMEDES</t>
    </r>
  </si>
  <si>
    <r>
      <rPr>
        <b/>
        <sz val="10"/>
        <rFont val="Times New Roman"/>
        <family val="1"/>
      </rPr>
      <t xml:space="preserve">CIDADE
</t>
    </r>
    <r>
      <rPr>
        <sz val="10"/>
        <rFont val="Times New Roman"/>
        <family val="1"/>
      </rPr>
      <t>MOSSAMEDES</t>
    </r>
  </si>
  <si>
    <r>
      <rPr>
        <b/>
        <sz val="10"/>
        <rFont val="Times New Roman"/>
        <family val="1"/>
      </rPr>
      <t xml:space="preserve">CRE
</t>
    </r>
    <r>
      <rPr>
        <sz val="10"/>
        <rFont val="Times New Roman"/>
        <family val="1"/>
      </rPr>
      <t>CRE - GOIÁS</t>
    </r>
  </si>
  <si>
    <r>
      <rPr>
        <b/>
        <sz val="10"/>
        <rFont val="Times New Roman"/>
        <family val="1"/>
      </rPr>
      <t xml:space="preserve">ENDEREÇO
</t>
    </r>
    <r>
      <rPr>
        <sz val="10"/>
        <rFont val="Times New Roman"/>
        <family val="1"/>
      </rPr>
      <t>PRAÇA DO ESPORTE, CENTRO</t>
    </r>
  </si>
  <si>
    <r>
      <rPr>
        <b/>
        <sz val="10"/>
        <rFont val="Times New Roman"/>
        <family val="1"/>
      </rPr>
      <t xml:space="preserve">DATA
</t>
    </r>
    <r>
      <rPr>
        <sz val="10"/>
        <rFont val="Times New Roman"/>
        <family val="1"/>
      </rPr>
      <t>05/10/2023</t>
    </r>
  </si>
  <si>
    <r>
      <t xml:space="preserve">ÁREA TOTAL CONSTRUÍDA (M²)
</t>
    </r>
    <r>
      <rPr>
        <sz val="10"/>
        <rFont val="Times New Roman"/>
        <family val="1"/>
      </rPr>
      <t>882,00</t>
    </r>
  </si>
  <si>
    <t>MOSSAMEDES</t>
  </si>
  <si>
    <t>882,00 M2</t>
  </si>
  <si>
    <t>PRAÇA DO ESPORTE, CENTRO</t>
  </si>
  <si>
    <t>GOIAS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</si>
</sst>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00000"/>
    <numFmt numFmtId="165" formatCode="_(* #,##0.00_);_(* \(#,##0.00\);_(* \-??_);_(@_)"/>
    <numFmt numFmtId="166" formatCode="0."/>
    <numFmt numFmtId="167" formatCode="0.00\ %"/>
    <numFmt numFmtId="168" formatCode="0.0"/>
    <numFmt numFmtId="169" formatCode="yy\.m\.d;@"/>
    <numFmt numFmtId="170" formatCode="dd\.m\.yy;@"/>
    <numFmt numFmtId="171" formatCode="0.0000"/>
    <numFmt numFmtId="172" formatCode="m\.d\.yy;@"/>
  </numFmts>
  <fonts count="38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Book Antiqua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Book Antiqua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Book Antiqua"/>
      <family val="1"/>
    </font>
    <font>
      <sz val="10"/>
      <color rgb="FF000000"/>
      <name val="Times New Roman"/>
      <family val="1"/>
    </font>
    <font>
      <sz val="8"/>
      <name val="Calibri"/>
      <family val="2"/>
      <charset val="204"/>
    </font>
    <font>
      <sz val="10"/>
      <color rgb="FF000000"/>
      <name val="Times New Roman"/>
      <family val="1"/>
    </font>
    <font>
      <b/>
      <sz val="28"/>
      <name val="Times New Roman"/>
      <family val="1"/>
    </font>
    <font>
      <b/>
      <sz val="18"/>
      <name val="Times New Roman"/>
      <family val="1"/>
    </font>
    <font>
      <sz val="11"/>
      <color rgb="FF000000"/>
      <name val="Calibri"/>
      <family val="2"/>
      <charset val="204"/>
    </font>
    <font>
      <b/>
      <sz val="16"/>
      <name val="Times New Roman"/>
      <family val="1"/>
    </font>
    <font>
      <sz val="8"/>
      <color rgb="FF000080"/>
      <name val="Times New Roman"/>
      <family val="1"/>
    </font>
    <font>
      <sz val="10"/>
      <color rgb="FF000000"/>
      <name val="Times New Roman"/>
      <family val="2"/>
    </font>
    <font>
      <b/>
      <sz val="12"/>
      <name val="Times New Roman"/>
      <family val="1"/>
    </font>
    <font>
      <b/>
      <i/>
      <sz val="8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9BE8F"/>
      </patternFill>
    </fill>
    <fill>
      <patternFill patternType="solid">
        <fgColor rgb="FFFABF8F"/>
      </patternFill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FEFD7"/>
      </patternFill>
    </fill>
    <fill>
      <patternFill patternType="solid">
        <fgColor rgb="FFD7EBF6"/>
      </patternFill>
    </fill>
    <fill>
      <patternFill patternType="solid">
        <fgColor rgb="FFDFEFD7"/>
        <bgColor indexed="64"/>
      </patternFill>
    </fill>
    <fill>
      <patternFill patternType="solid">
        <fgColor rgb="FFD7EBF6"/>
        <bgColor indexed="64"/>
      </patternFill>
    </fill>
  </fills>
  <borders count="8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1"/>
    <xf numFmtId="0" fontId="8" fillId="0" borderId="1"/>
    <xf numFmtId="0" fontId="10" fillId="0" borderId="1"/>
    <xf numFmtId="9" fontId="10" fillId="0" borderId="1" applyFont="0" applyFill="0" applyBorder="0" applyAlignment="0" applyProtection="0"/>
    <xf numFmtId="165" fontId="10" fillId="0" borderId="1" applyFont="0" applyFill="0" applyAlignment="0" applyProtection="0"/>
    <xf numFmtId="43" fontId="1" fillId="0" borderId="1" applyFont="0" applyFill="0" applyBorder="0" applyAlignment="0" applyProtection="0"/>
    <xf numFmtId="0" fontId="1" fillId="0" borderId="1"/>
    <xf numFmtId="0" fontId="25" fillId="0" borderId="1"/>
    <xf numFmtId="43" fontId="25" fillId="0" borderId="1" applyFont="0" applyFill="0" applyBorder="0" applyAlignment="0" applyProtection="0"/>
    <xf numFmtId="0" fontId="27" fillId="0" borderId="1"/>
    <xf numFmtId="43" fontId="27" fillId="0" borderId="1" applyFont="0" applyFill="0" applyBorder="0" applyAlignment="0" applyProtection="0"/>
    <xf numFmtId="0" fontId="29" fillId="0" borderId="1"/>
    <xf numFmtId="43" fontId="29" fillId="0" borderId="1" applyFont="0" applyFill="0" applyBorder="0" applyAlignment="0" applyProtection="0"/>
    <xf numFmtId="9" fontId="1" fillId="0" borderId="1" applyFont="0" applyFill="0" applyBorder="0" applyAlignment="0" applyProtection="0"/>
    <xf numFmtId="0" fontId="8" fillId="0" borderId="1"/>
    <xf numFmtId="43" fontId="32" fillId="0" borderId="0" applyFont="0" applyFill="0" applyBorder="0" applyAlignment="0" applyProtection="0"/>
  </cellStyleXfs>
  <cellXfs count="315">
    <xf numFmtId="0" fontId="0" fillId="0" borderId="0" xfId="0"/>
    <xf numFmtId="0" fontId="10" fillId="0" borderId="1" xfId="2" applyFont="1" applyAlignment="1">
      <alignment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1" fillId="0" borderId="1" xfId="7" applyFont="1" applyAlignment="1">
      <alignment horizontal="left" vertical="center"/>
    </xf>
    <xf numFmtId="0" fontId="21" fillId="0" borderId="1" xfId="7" applyFont="1" applyAlignment="1">
      <alignment horizontal="center" vertical="center"/>
    </xf>
    <xf numFmtId="0" fontId="23" fillId="2" borderId="38" xfId="1" applyFont="1" applyFill="1" applyBorder="1" applyAlignment="1">
      <alignment horizontal="center" vertical="center" wrapText="1"/>
    </xf>
    <xf numFmtId="2" fontId="21" fillId="0" borderId="39" xfId="1" applyNumberFormat="1" applyFont="1" applyBorder="1" applyAlignment="1">
      <alignment horizontal="center" vertical="center" shrinkToFit="1"/>
    </xf>
    <xf numFmtId="0" fontId="21" fillId="0" borderId="1" xfId="1" applyFont="1" applyAlignment="1">
      <alignment horizontal="left" vertical="center"/>
    </xf>
    <xf numFmtId="0" fontId="20" fillId="3" borderId="2" xfId="1" applyFont="1" applyFill="1" applyBorder="1" applyAlignment="1">
      <alignment horizontal="center" vertical="center" wrapText="1"/>
    </xf>
    <xf numFmtId="2" fontId="21" fillId="0" borderId="2" xfId="1" applyNumberFormat="1" applyFont="1" applyBorder="1" applyAlignment="1">
      <alignment horizontal="right" vertical="center" shrinkToFit="1"/>
    </xf>
    <xf numFmtId="0" fontId="2" fillId="0" borderId="53" xfId="1" applyFont="1" applyBorder="1" applyAlignment="1">
      <alignment vertical="center"/>
    </xf>
    <xf numFmtId="0" fontId="2" fillId="0" borderId="54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4" fontId="6" fillId="0" borderId="22" xfId="1" applyNumberFormat="1" applyFont="1" applyBorder="1" applyAlignment="1">
      <alignment horizontal="right" vertical="center" shrinkToFit="1"/>
    </xf>
    <xf numFmtId="0" fontId="3" fillId="0" borderId="56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left" vertical="center" wrapText="1"/>
    </xf>
    <xf numFmtId="4" fontId="5" fillId="0" borderId="31" xfId="1" applyNumberFormat="1" applyFont="1" applyBorder="1" applyAlignment="1">
      <alignment horizontal="right" vertical="center" shrinkToFit="1"/>
    </xf>
    <xf numFmtId="0" fontId="2" fillId="3" borderId="22" xfId="1" applyFont="1" applyFill="1" applyBorder="1" applyAlignment="1">
      <alignment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20" fillId="3" borderId="38" xfId="1" applyFont="1" applyFill="1" applyBorder="1" applyAlignment="1">
      <alignment horizontal="center" vertical="center" wrapText="1"/>
    </xf>
    <xf numFmtId="0" fontId="21" fillId="3" borderId="39" xfId="1" applyFont="1" applyFill="1" applyBorder="1" applyAlignment="1">
      <alignment horizontal="center" vertical="center" wrapText="1"/>
    </xf>
    <xf numFmtId="0" fontId="21" fillId="0" borderId="1" xfId="1" applyFont="1" applyAlignment="1">
      <alignment horizontal="center" vertical="center"/>
    </xf>
    <xf numFmtId="4" fontId="16" fillId="0" borderId="9" xfId="2" applyNumberFormat="1" applyFont="1" applyBorder="1" applyAlignment="1">
      <alignment horizontal="center" vertical="center"/>
    </xf>
    <xf numFmtId="10" fontId="14" fillId="0" borderId="9" xfId="2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1" fillId="0" borderId="1" xfId="1" applyAlignment="1">
      <alignment horizontal="left" vertical="center"/>
    </xf>
    <xf numFmtId="0" fontId="3" fillId="0" borderId="9" xfId="1" applyFont="1" applyBorder="1" applyAlignment="1">
      <alignment vertical="center"/>
    </xf>
    <xf numFmtId="0" fontId="3" fillId="0" borderId="8" xfId="1" applyFont="1" applyBorder="1" applyAlignment="1" applyProtection="1">
      <alignment vertical="center"/>
      <protection locked="0"/>
    </xf>
    <xf numFmtId="164" fontId="16" fillId="0" borderId="58" xfId="2" applyNumberFormat="1" applyFont="1" applyBorder="1" applyAlignment="1">
      <alignment horizontal="center" vertical="center"/>
    </xf>
    <xf numFmtId="164" fontId="14" fillId="0" borderId="59" xfId="2" applyNumberFormat="1" applyFont="1" applyBorder="1" applyAlignment="1">
      <alignment horizontal="left" vertical="center"/>
    </xf>
    <xf numFmtId="4" fontId="16" fillId="0" borderId="59" xfId="2" applyNumberFormat="1" applyFont="1" applyBorder="1" applyAlignment="1">
      <alignment horizontal="center" vertical="center"/>
    </xf>
    <xf numFmtId="10" fontId="14" fillId="0" borderId="59" xfId="2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4" fontId="21" fillId="0" borderId="9" xfId="7" applyNumberFormat="1" applyFont="1" applyBorder="1" applyAlignment="1">
      <alignment horizontal="right" vertical="center" shrinkToFit="1"/>
    </xf>
    <xf numFmtId="0" fontId="3" fillId="0" borderId="9" xfId="1" applyFont="1" applyBorder="1" applyAlignment="1">
      <alignment horizontal="center" vertical="center" wrapText="1"/>
    </xf>
    <xf numFmtId="4" fontId="5" fillId="0" borderId="57" xfId="1" applyNumberFormat="1" applyFont="1" applyBorder="1" applyAlignment="1">
      <alignment horizontal="right" vertical="center" shrinkToFit="1"/>
    </xf>
    <xf numFmtId="0" fontId="3" fillId="0" borderId="9" xfId="1" applyFont="1" applyBorder="1" applyAlignment="1" applyProtection="1">
      <alignment horizontal="center" vertical="center"/>
      <protection locked="0"/>
    </xf>
    <xf numFmtId="10" fontId="14" fillId="0" borderId="63" xfId="2" applyNumberFormat="1" applyFont="1" applyBorder="1" applyAlignment="1">
      <alignment horizontal="center" vertical="center"/>
    </xf>
    <xf numFmtId="4" fontId="21" fillId="0" borderId="59" xfId="7" applyNumberFormat="1" applyFont="1" applyBorder="1" applyAlignment="1">
      <alignment horizontal="right" vertical="center" shrinkToFit="1"/>
    </xf>
    <xf numFmtId="0" fontId="20" fillId="4" borderId="67" xfId="7" applyFont="1" applyFill="1" applyBorder="1" applyAlignment="1">
      <alignment horizontal="center" vertical="center" wrapText="1"/>
    </xf>
    <xf numFmtId="0" fontId="20" fillId="4" borderId="61" xfId="7" applyFont="1" applyFill="1" applyBorder="1" applyAlignment="1">
      <alignment horizontal="center" vertical="center" wrapText="1"/>
    </xf>
    <xf numFmtId="0" fontId="20" fillId="4" borderId="62" xfId="7" applyFont="1" applyFill="1" applyBorder="1" applyAlignment="1">
      <alignment horizontal="center" vertical="center" wrapText="1"/>
    </xf>
    <xf numFmtId="2" fontId="1" fillId="0" borderId="9" xfId="1" applyNumberFormat="1" applyBorder="1" applyAlignment="1">
      <alignment horizontal="center" vertical="center" shrinkToFit="1"/>
    </xf>
    <xf numFmtId="0" fontId="2" fillId="0" borderId="53" xfId="15" applyFont="1" applyBorder="1" applyAlignment="1">
      <alignment horizontal="left" vertical="center"/>
    </xf>
    <xf numFmtId="0" fontId="2" fillId="0" borderId="54" xfId="15" applyFont="1" applyBorder="1" applyAlignment="1">
      <alignment horizontal="left" vertical="center"/>
    </xf>
    <xf numFmtId="0" fontId="2" fillId="0" borderId="55" xfId="15" applyFont="1" applyBorder="1" applyAlignment="1">
      <alignment horizontal="left" vertical="center"/>
    </xf>
    <xf numFmtId="0" fontId="2" fillId="5" borderId="9" xfId="1" applyFont="1" applyFill="1" applyBorder="1" applyAlignment="1">
      <alignment horizontal="center" vertical="center" wrapText="1"/>
    </xf>
    <xf numFmtId="2" fontId="1" fillId="0" borderId="9" xfId="1" applyNumberFormat="1" applyBorder="1" applyAlignment="1">
      <alignment horizontal="right" vertical="center" shrinkToFit="1"/>
    </xf>
    <xf numFmtId="2" fontId="1" fillId="2" borderId="15" xfId="1" applyNumberFormat="1" applyFill="1" applyBorder="1" applyAlignment="1">
      <alignment horizontal="right" vertical="center" shrinkToFit="1"/>
    </xf>
    <xf numFmtId="2" fontId="6" fillId="0" borderId="9" xfId="1" applyNumberFormat="1" applyFont="1" applyBorder="1" applyAlignment="1">
      <alignment horizontal="right" vertical="center" shrinkToFit="1"/>
    </xf>
    <xf numFmtId="2" fontId="6" fillId="0" borderId="15" xfId="1" applyNumberFormat="1" applyFont="1" applyBorder="1" applyAlignment="1">
      <alignment horizontal="right" vertical="center" shrinkToFit="1"/>
    </xf>
    <xf numFmtId="0" fontId="1" fillId="0" borderId="17" xfId="1" applyBorder="1" applyAlignment="1">
      <alignment horizontal="left" vertical="center" wrapText="1"/>
    </xf>
    <xf numFmtId="2" fontId="6" fillId="0" borderId="18" xfId="1" applyNumberFormat="1" applyFont="1" applyBorder="1" applyAlignment="1">
      <alignment horizontal="right" vertical="center" shrinkToFit="1"/>
    </xf>
    <xf numFmtId="0" fontId="24" fillId="0" borderId="1" xfId="1" applyFont="1" applyAlignment="1">
      <alignment horizontal="left" vertical="center"/>
    </xf>
    <xf numFmtId="0" fontId="1" fillId="0" borderId="1" xfId="1" applyAlignment="1">
      <alignment horizontal="center" vertical="center"/>
    </xf>
    <xf numFmtId="43" fontId="1" fillId="0" borderId="1" xfId="6" applyFont="1" applyAlignment="1">
      <alignment horizontal="center" vertical="center"/>
    </xf>
    <xf numFmtId="4" fontId="21" fillId="0" borderId="63" xfId="7" applyNumberFormat="1" applyFont="1" applyBorder="1" applyAlignment="1">
      <alignment horizontal="right" vertical="center" shrinkToFit="1"/>
    </xf>
    <xf numFmtId="43" fontId="21" fillId="0" borderId="9" xfId="7" applyNumberFormat="1" applyFont="1" applyBorder="1" applyAlignment="1">
      <alignment horizontal="left" vertical="center"/>
    </xf>
    <xf numFmtId="43" fontId="22" fillId="0" borderId="65" xfId="16" applyFont="1" applyBorder="1" applyAlignment="1">
      <alignment horizontal="center" vertical="center" shrinkToFit="1"/>
    </xf>
    <xf numFmtId="43" fontId="22" fillId="0" borderId="65" xfId="16" applyFont="1" applyBorder="1" applyAlignment="1">
      <alignment horizontal="center" vertical="center"/>
    </xf>
    <xf numFmtId="2" fontId="22" fillId="0" borderId="66" xfId="7" applyNumberFormat="1" applyFont="1" applyBorder="1" applyAlignment="1">
      <alignment horizontal="right" vertical="center"/>
    </xf>
    <xf numFmtId="4" fontId="24" fillId="0" borderId="57" xfId="1" applyNumberFormat="1" applyFont="1" applyBorder="1" applyAlignment="1">
      <alignment horizontal="right" vertical="center" shrinkToFit="1"/>
    </xf>
    <xf numFmtId="0" fontId="23" fillId="0" borderId="79" xfId="7" applyFont="1" applyBorder="1" applyAlignment="1">
      <alignment horizontal="left" vertical="center" wrapText="1"/>
    </xf>
    <xf numFmtId="10" fontId="10" fillId="0" borderId="1" xfId="2" applyNumberFormat="1" applyFont="1" applyAlignment="1">
      <alignment vertical="center"/>
    </xf>
    <xf numFmtId="164" fontId="12" fillId="0" borderId="3" xfId="2" applyNumberFormat="1" applyFont="1" applyBorder="1" applyAlignment="1" applyProtection="1">
      <alignment vertical="center"/>
      <protection locked="0"/>
    </xf>
    <xf numFmtId="164" fontId="12" fillId="0" borderId="5" xfId="2" applyNumberFormat="1" applyFont="1" applyBorder="1" applyAlignment="1" applyProtection="1">
      <alignment vertical="center"/>
      <protection locked="0"/>
    </xf>
    <xf numFmtId="164" fontId="12" fillId="0" borderId="19" xfId="2" applyNumberFormat="1" applyFont="1" applyBorder="1" applyAlignment="1" applyProtection="1">
      <alignment vertical="center"/>
      <protection locked="0"/>
    </xf>
    <xf numFmtId="0" fontId="3" fillId="10" borderId="9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left" vertical="center" wrapText="1"/>
    </xf>
    <xf numFmtId="0" fontId="1" fillId="10" borderId="9" xfId="1" applyFill="1" applyBorder="1" applyAlignment="1">
      <alignment horizontal="center" vertical="center" wrapText="1"/>
    </xf>
    <xf numFmtId="1" fontId="1" fillId="10" borderId="9" xfId="1" applyNumberFormat="1" applyFill="1" applyBorder="1" applyAlignment="1">
      <alignment horizontal="center" vertical="center" shrinkToFit="1"/>
    </xf>
    <xf numFmtId="0" fontId="1" fillId="11" borderId="9" xfId="1" applyFill="1" applyBorder="1" applyAlignment="1">
      <alignment horizontal="center" vertical="center" wrapText="1"/>
    </xf>
    <xf numFmtId="0" fontId="2" fillId="11" borderId="9" xfId="1" applyFont="1" applyFill="1" applyBorder="1" applyAlignment="1">
      <alignment horizontal="left" vertical="center" wrapText="1"/>
    </xf>
    <xf numFmtId="0" fontId="1" fillId="10" borderId="9" xfId="1" applyFill="1" applyBorder="1" applyAlignment="1">
      <alignment horizontal="left" vertical="center" wrapText="1"/>
    </xf>
    <xf numFmtId="164" fontId="1" fillId="10" borderId="9" xfId="1" applyNumberFormat="1" applyFill="1" applyBorder="1" applyAlignment="1">
      <alignment horizontal="center" vertical="center" shrinkToFit="1"/>
    </xf>
    <xf numFmtId="0" fontId="1" fillId="11" borderId="59" xfId="1" applyFill="1" applyBorder="1" applyAlignment="1">
      <alignment horizontal="center" vertical="center" wrapText="1"/>
    </xf>
    <xf numFmtId="0" fontId="2" fillId="11" borderId="59" xfId="1" applyFont="1" applyFill="1" applyBorder="1" applyAlignment="1">
      <alignment horizontal="left" vertical="center" wrapText="1"/>
    </xf>
    <xf numFmtId="43" fontId="6" fillId="11" borderId="59" xfId="6" applyFont="1" applyFill="1" applyBorder="1" applyAlignment="1">
      <alignment horizontal="center" vertical="center" shrinkToFi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left" vertical="center" wrapText="1"/>
    </xf>
    <xf numFmtId="43" fontId="2" fillId="0" borderId="65" xfId="6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43" fontId="1" fillId="0" borderId="1" xfId="16" applyFont="1" applyBorder="1" applyAlignment="1">
      <alignment horizontal="left" vertical="center"/>
    </xf>
    <xf numFmtId="43" fontId="10" fillId="0" borderId="1" xfId="16" applyFont="1" applyBorder="1" applyAlignment="1">
      <alignment vertical="center"/>
    </xf>
    <xf numFmtId="4" fontId="1" fillId="0" borderId="1" xfId="1" applyNumberFormat="1" applyAlignment="1">
      <alignment horizontal="left" vertical="center"/>
    </xf>
    <xf numFmtId="0" fontId="2" fillId="11" borderId="58" xfId="1" applyFont="1" applyFill="1" applyBorder="1" applyAlignment="1">
      <alignment horizontal="center" vertical="center" wrapText="1"/>
    </xf>
    <xf numFmtId="167" fontId="6" fillId="11" borderId="60" xfId="1" applyNumberFormat="1" applyFont="1" applyFill="1" applyBorder="1" applyAlignment="1">
      <alignment horizontal="center" vertical="center" shrinkToFit="1"/>
    </xf>
    <xf numFmtId="0" fontId="3" fillId="10" borderId="8" xfId="1" applyFont="1" applyFill="1" applyBorder="1" applyAlignment="1">
      <alignment horizontal="center" vertical="center" wrapText="1"/>
    </xf>
    <xf numFmtId="167" fontId="1" fillId="10" borderId="15" xfId="1" applyNumberFormat="1" applyFill="1" applyBorder="1" applyAlignment="1">
      <alignment horizontal="center" vertical="center" shrinkToFit="1"/>
    </xf>
    <xf numFmtId="0" fontId="2" fillId="11" borderId="8" xfId="1" applyFont="1" applyFill="1" applyBorder="1" applyAlignment="1">
      <alignment horizontal="center" vertical="center" wrapText="1"/>
    </xf>
    <xf numFmtId="167" fontId="6" fillId="11" borderId="15" xfId="1" applyNumberFormat="1" applyFont="1" applyFill="1" applyBorder="1" applyAlignment="1">
      <alignment horizontal="center" vertical="center" shrinkToFit="1"/>
    </xf>
    <xf numFmtId="172" fontId="1" fillId="10" borderId="8" xfId="1" applyNumberFormat="1" applyFill="1" applyBorder="1" applyAlignment="1">
      <alignment horizontal="center" vertical="center" shrinkToFit="1"/>
    </xf>
    <xf numFmtId="1" fontId="6" fillId="11" borderId="8" xfId="1" applyNumberFormat="1" applyFont="1" applyFill="1" applyBorder="1" applyAlignment="1">
      <alignment horizontal="center" vertical="center" shrinkToFit="1"/>
    </xf>
    <xf numFmtId="172" fontId="6" fillId="11" borderId="8" xfId="1" applyNumberFormat="1" applyFont="1" applyFill="1" applyBorder="1" applyAlignment="1">
      <alignment horizontal="center" vertical="center" shrinkToFit="1"/>
    </xf>
    <xf numFmtId="169" fontId="1" fillId="10" borderId="8" xfId="1" applyNumberFormat="1" applyFill="1" applyBorder="1" applyAlignment="1">
      <alignment horizontal="center" vertical="center" shrinkToFit="1"/>
    </xf>
    <xf numFmtId="170" fontId="1" fillId="10" borderId="8" xfId="1" applyNumberFormat="1" applyFill="1" applyBorder="1" applyAlignment="1">
      <alignment horizontal="center" vertical="center" shrinkToFit="1"/>
    </xf>
    <xf numFmtId="169" fontId="6" fillId="11" borderId="8" xfId="1" applyNumberFormat="1" applyFont="1" applyFill="1" applyBorder="1" applyAlignment="1">
      <alignment horizontal="center" vertical="center" shrinkToFit="1"/>
    </xf>
    <xf numFmtId="170" fontId="6" fillId="11" borderId="8" xfId="1" applyNumberFormat="1" applyFont="1" applyFill="1" applyBorder="1" applyAlignment="1">
      <alignment horizontal="center" vertical="center" shrinkToFit="1"/>
    </xf>
    <xf numFmtId="0" fontId="3" fillId="10" borderId="16" xfId="1" applyFont="1" applyFill="1" applyBorder="1" applyAlignment="1">
      <alignment horizontal="center" vertical="center" wrapText="1"/>
    </xf>
    <xf numFmtId="1" fontId="1" fillId="10" borderId="17" xfId="1" applyNumberFormat="1" applyFill="1" applyBorder="1" applyAlignment="1">
      <alignment horizontal="center" vertical="center" shrinkToFit="1"/>
    </xf>
    <xf numFmtId="0" fontId="1" fillId="10" borderId="17" xfId="1" applyFill="1" applyBorder="1" applyAlignment="1">
      <alignment horizontal="center" vertical="center" wrapText="1"/>
    </xf>
    <xf numFmtId="0" fontId="3" fillId="10" borderId="17" xfId="1" applyFont="1" applyFill="1" applyBorder="1" applyAlignment="1">
      <alignment horizontal="left" vertical="center" wrapText="1"/>
    </xf>
    <xf numFmtId="0" fontId="3" fillId="10" borderId="17" xfId="1" applyFont="1" applyFill="1" applyBorder="1" applyAlignment="1">
      <alignment horizontal="center" vertical="center" wrapText="1"/>
    </xf>
    <xf numFmtId="167" fontId="1" fillId="10" borderId="18" xfId="1" applyNumberFormat="1" applyFill="1" applyBorder="1" applyAlignment="1">
      <alignment horizontal="center" vertical="center" shrinkToFit="1"/>
    </xf>
    <xf numFmtId="43" fontId="2" fillId="0" borderId="65" xfId="16" applyFont="1" applyBorder="1" applyAlignment="1">
      <alignment horizontal="center" vertical="center" wrapText="1"/>
    </xf>
    <xf numFmtId="43" fontId="1" fillId="0" borderId="1" xfId="16" applyFont="1" applyBorder="1" applyAlignment="1">
      <alignment horizontal="center" vertical="center"/>
    </xf>
    <xf numFmtId="166" fontId="35" fillId="0" borderId="38" xfId="0" applyNumberFormat="1" applyFont="1" applyBorder="1" applyAlignment="1">
      <alignment horizontal="center" vertical="top" shrinkToFit="1"/>
    </xf>
    <xf numFmtId="2" fontId="22" fillId="0" borderId="39" xfId="0" applyNumberFormat="1" applyFont="1" applyBorder="1" applyAlignment="1">
      <alignment horizontal="right" vertical="center" shrinkToFit="1"/>
    </xf>
    <xf numFmtId="4" fontId="16" fillId="0" borderId="60" xfId="2" applyNumberFormat="1" applyFont="1" applyBorder="1" applyAlignment="1">
      <alignment horizontal="center" vertical="center"/>
    </xf>
    <xf numFmtId="4" fontId="16" fillId="0" borderId="15" xfId="2" applyNumberFormat="1" applyFont="1" applyBorder="1" applyAlignment="1">
      <alignment horizontal="center" vertical="center"/>
    </xf>
    <xf numFmtId="0" fontId="37" fillId="0" borderId="1" xfId="7" applyFont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0" fillId="0" borderId="33" xfId="7" applyFont="1" applyBorder="1" applyAlignment="1">
      <alignment horizontal="left" vertical="center" wrapText="1"/>
    </xf>
    <xf numFmtId="0" fontId="20" fillId="0" borderId="34" xfId="7" applyFont="1" applyBorder="1" applyAlignment="1">
      <alignment horizontal="left" vertical="center" wrapText="1"/>
    </xf>
    <xf numFmtId="0" fontId="20" fillId="0" borderId="35" xfId="7" applyFont="1" applyBorder="1" applyAlignment="1">
      <alignment horizontal="left" vertical="center" wrapText="1"/>
    </xf>
    <xf numFmtId="0" fontId="23" fillId="0" borderId="81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left" vertical="center" wrapText="1"/>
    </xf>
    <xf numFmtId="0" fontId="20" fillId="0" borderId="71" xfId="7" applyFont="1" applyBorder="1" applyAlignment="1">
      <alignment horizontal="left" vertical="center" wrapText="1"/>
    </xf>
    <xf numFmtId="0" fontId="21" fillId="0" borderId="20" xfId="7" applyFont="1" applyBorder="1" applyAlignment="1">
      <alignment horizontal="left" vertical="center" wrapText="1"/>
    </xf>
    <xf numFmtId="0" fontId="21" fillId="0" borderId="21" xfId="7" applyFont="1" applyBorder="1" applyAlignment="1">
      <alignment horizontal="left" vertical="center" wrapText="1"/>
    </xf>
    <xf numFmtId="0" fontId="31" fillId="0" borderId="10" xfId="7" applyFont="1" applyBorder="1" applyAlignment="1">
      <alignment horizontal="center" vertical="center" wrapText="1"/>
    </xf>
    <xf numFmtId="0" fontId="31" fillId="0" borderId="11" xfId="7" applyFont="1" applyBorder="1" applyAlignment="1">
      <alignment horizontal="center" vertical="center" wrapText="1"/>
    </xf>
    <xf numFmtId="0" fontId="31" fillId="0" borderId="12" xfId="7" applyFont="1" applyBorder="1" applyAlignment="1">
      <alignment horizontal="center" vertical="center" wrapText="1"/>
    </xf>
    <xf numFmtId="0" fontId="20" fillId="4" borderId="68" xfId="7" applyFont="1" applyFill="1" applyBorder="1" applyAlignment="1">
      <alignment horizontal="center" vertical="center" wrapText="1"/>
    </xf>
    <xf numFmtId="0" fontId="20" fillId="4" borderId="11" xfId="7" applyFont="1" applyFill="1" applyBorder="1" applyAlignment="1">
      <alignment horizontal="center" vertical="center" wrapText="1"/>
    </xf>
    <xf numFmtId="0" fontId="20" fillId="4" borderId="69" xfId="7" applyFont="1" applyFill="1" applyBorder="1" applyAlignment="1">
      <alignment horizontal="center" vertical="center" wrapText="1"/>
    </xf>
    <xf numFmtId="0" fontId="23" fillId="0" borderId="28" xfId="7" applyFont="1" applyBorder="1" applyAlignment="1">
      <alignment horizontal="left" vertical="center" wrapText="1"/>
    </xf>
    <xf numFmtId="0" fontId="21" fillId="0" borderId="29" xfId="7" applyFont="1" applyBorder="1" applyAlignment="1">
      <alignment horizontal="left" vertical="center" wrapText="1"/>
    </xf>
    <xf numFmtId="0" fontId="21" fillId="0" borderId="37" xfId="7" applyFont="1" applyBorder="1" applyAlignment="1">
      <alignment horizontal="left" vertical="center" wrapText="1"/>
    </xf>
    <xf numFmtId="0" fontId="23" fillId="0" borderId="44" xfId="7" applyFont="1" applyBorder="1" applyAlignment="1">
      <alignment horizontal="left" vertical="center" wrapText="1"/>
    </xf>
    <xf numFmtId="0" fontId="23" fillId="0" borderId="23" xfId="7" applyFont="1" applyBorder="1" applyAlignment="1">
      <alignment horizontal="left" vertical="center" wrapText="1"/>
    </xf>
    <xf numFmtId="0" fontId="23" fillId="0" borderId="19" xfId="7" applyFont="1" applyBorder="1" applyAlignment="1">
      <alignment horizontal="left" vertical="center" wrapText="1"/>
    </xf>
    <xf numFmtId="0" fontId="21" fillId="0" borderId="70" xfId="7" applyFont="1" applyBorder="1" applyAlignment="1">
      <alignment horizontal="left" vertical="center" wrapText="1"/>
    </xf>
    <xf numFmtId="0" fontId="30" fillId="0" borderId="64" xfId="7" applyFont="1" applyBorder="1" applyAlignment="1">
      <alignment horizontal="center" vertical="center" wrapText="1"/>
    </xf>
    <xf numFmtId="0" fontId="30" fillId="0" borderId="65" xfId="7" applyFont="1" applyBorder="1" applyAlignment="1">
      <alignment horizontal="center" vertical="center" wrapText="1"/>
    </xf>
    <xf numFmtId="0" fontId="30" fillId="0" borderId="66" xfId="7" applyFont="1" applyBorder="1" applyAlignment="1">
      <alignment horizontal="center" vertical="center" wrapText="1"/>
    </xf>
    <xf numFmtId="0" fontId="2" fillId="0" borderId="6" xfId="7" applyFont="1" applyBorder="1" applyAlignment="1">
      <alignment horizontal="left" vertical="center" wrapText="1"/>
    </xf>
    <xf numFmtId="0" fontId="2" fillId="0" borderId="7" xfId="7" applyFont="1" applyBorder="1" applyAlignment="1">
      <alignment horizontal="left" vertical="center" wrapText="1"/>
    </xf>
    <xf numFmtId="0" fontId="2" fillId="0" borderId="46" xfId="7" applyFont="1" applyBorder="1" applyAlignment="1">
      <alignment horizontal="left" vertical="center" wrapText="1"/>
    </xf>
    <xf numFmtId="0" fontId="3" fillId="0" borderId="8" xfId="7" applyFont="1" applyBorder="1" applyAlignment="1">
      <alignment horizontal="left" vertical="center" wrapText="1"/>
    </xf>
    <xf numFmtId="0" fontId="1" fillId="0" borderId="9" xfId="7" applyBorder="1" applyAlignment="1">
      <alignment horizontal="left" vertical="center" wrapText="1"/>
    </xf>
    <xf numFmtId="0" fontId="3" fillId="0" borderId="9" xfId="7" applyFont="1" applyBorder="1" applyAlignment="1">
      <alignment horizontal="left" vertical="center" wrapText="1"/>
    </xf>
    <xf numFmtId="0" fontId="3" fillId="0" borderId="15" xfId="7" applyFont="1" applyBorder="1" applyAlignment="1">
      <alignment horizontal="left" vertical="center" wrapText="1"/>
    </xf>
    <xf numFmtId="0" fontId="3" fillId="0" borderId="16" xfId="7" applyFont="1" applyBorder="1" applyAlignment="1">
      <alignment horizontal="center" vertical="center" wrapText="1"/>
    </xf>
    <xf numFmtId="0" fontId="1" fillId="0" borderId="17" xfId="7" applyBorder="1" applyAlignment="1">
      <alignment horizontal="center" vertical="center" wrapText="1"/>
    </xf>
    <xf numFmtId="0" fontId="3" fillId="0" borderId="17" xfId="7" applyFont="1" applyBorder="1" applyAlignment="1">
      <alignment horizontal="left" vertical="center" wrapText="1"/>
    </xf>
    <xf numFmtId="0" fontId="1" fillId="0" borderId="17" xfId="7" applyBorder="1" applyAlignment="1">
      <alignment horizontal="left" vertical="center" wrapText="1"/>
    </xf>
    <xf numFmtId="0" fontId="2" fillId="0" borderId="17" xfId="7" applyFont="1" applyBorder="1" applyAlignment="1">
      <alignment horizontal="left" vertical="center" wrapText="1"/>
    </xf>
    <xf numFmtId="0" fontId="2" fillId="0" borderId="18" xfId="7" applyFont="1" applyBorder="1" applyAlignment="1">
      <alignment horizontal="left" vertical="center" wrapText="1"/>
    </xf>
    <xf numFmtId="0" fontId="1" fillId="0" borderId="1" xfId="1" applyAlignment="1">
      <alignment horizontal="center" vertical="center"/>
    </xf>
    <xf numFmtId="0" fontId="24" fillId="0" borderId="1" xfId="1" applyFont="1" applyAlignment="1">
      <alignment horizontal="center" vertical="center"/>
    </xf>
    <xf numFmtId="43" fontId="24" fillId="9" borderId="7" xfId="6" applyFont="1" applyFill="1" applyBorder="1" applyAlignment="1">
      <alignment horizontal="center" vertical="center"/>
    </xf>
    <xf numFmtId="43" fontId="24" fillId="9" borderId="46" xfId="6" applyFont="1" applyFill="1" applyBorder="1" applyAlignment="1">
      <alignment horizontal="center" vertical="center"/>
    </xf>
    <xf numFmtId="43" fontId="24" fillId="8" borderId="9" xfId="6" applyFont="1" applyFill="1" applyBorder="1" applyAlignment="1">
      <alignment horizontal="center" vertical="center"/>
    </xf>
    <xf numFmtId="43" fontId="24" fillId="8" borderId="15" xfId="6" applyFont="1" applyFill="1" applyBorder="1" applyAlignment="1">
      <alignment horizontal="center" vertical="center"/>
    </xf>
    <xf numFmtId="43" fontId="24" fillId="7" borderId="17" xfId="6" applyFont="1" applyFill="1" applyBorder="1" applyAlignment="1">
      <alignment horizontal="center" vertical="center"/>
    </xf>
    <xf numFmtId="43" fontId="24" fillId="7" borderId="18" xfId="6" applyFont="1" applyFill="1" applyBorder="1" applyAlignment="1">
      <alignment horizontal="center" vertical="center"/>
    </xf>
    <xf numFmtId="0" fontId="24" fillId="9" borderId="6" xfId="1" applyFont="1" applyFill="1" applyBorder="1" applyAlignment="1">
      <alignment horizontal="center" vertical="center"/>
    </xf>
    <xf numFmtId="0" fontId="24" fillId="8" borderId="8" xfId="1" applyFont="1" applyFill="1" applyBorder="1" applyAlignment="1">
      <alignment horizontal="center" vertical="center"/>
    </xf>
    <xf numFmtId="0" fontId="24" fillId="8" borderId="9" xfId="1" applyFont="1" applyFill="1" applyBorder="1" applyAlignment="1">
      <alignment horizontal="center" vertical="center"/>
    </xf>
    <xf numFmtId="0" fontId="24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center" vertical="center"/>
    </xf>
    <xf numFmtId="0" fontId="7" fillId="0" borderId="1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46" xfId="1" applyFont="1" applyBorder="1" applyAlignment="1">
      <alignment vertical="center" wrapText="1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4" fontId="3" fillId="0" borderId="9" xfId="1" applyNumberFormat="1" applyFont="1" applyBorder="1" applyAlignment="1">
      <alignment horizontal="center" vertical="center"/>
    </xf>
    <xf numFmtId="4" fontId="3" fillId="0" borderId="15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14" fontId="3" fillId="0" borderId="16" xfId="1" applyNumberFormat="1" applyFont="1" applyBorder="1" applyAlignment="1">
      <alignment horizontal="left" vertical="center"/>
    </xf>
    <xf numFmtId="14" fontId="3" fillId="0" borderId="17" xfId="1" applyNumberFormat="1" applyFont="1" applyBorder="1" applyAlignment="1">
      <alignment horizontal="left" vertical="center"/>
    </xf>
    <xf numFmtId="14" fontId="3" fillId="0" borderId="18" xfId="1" applyNumberFormat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164" fontId="11" fillId="0" borderId="5" xfId="2" applyNumberFormat="1" applyFont="1" applyBorder="1" applyAlignment="1" applyProtection="1">
      <alignment horizontal="left" vertical="center"/>
      <protection locked="0"/>
    </xf>
    <xf numFmtId="164" fontId="11" fillId="0" borderId="1" xfId="2" applyNumberFormat="1" applyFont="1" applyAlignment="1" applyProtection="1">
      <alignment horizontal="left" vertical="center"/>
      <protection locked="0"/>
    </xf>
    <xf numFmtId="164" fontId="11" fillId="0" borderId="13" xfId="2" applyNumberFormat="1" applyFont="1" applyBorder="1" applyAlignment="1" applyProtection="1">
      <alignment horizontal="left" vertical="center"/>
      <protection locked="0"/>
    </xf>
    <xf numFmtId="164" fontId="13" fillId="0" borderId="7" xfId="2" applyNumberFormat="1" applyFont="1" applyBorder="1" applyAlignment="1" applyProtection="1">
      <alignment vertical="center"/>
      <protection locked="0"/>
    </xf>
    <xf numFmtId="164" fontId="13" fillId="0" borderId="46" xfId="2" applyNumberFormat="1" applyFont="1" applyBorder="1" applyAlignment="1" applyProtection="1">
      <alignment vertical="center"/>
      <protection locked="0"/>
    </xf>
    <xf numFmtId="164" fontId="13" fillId="0" borderId="9" xfId="2" applyNumberFormat="1" applyFont="1" applyBorder="1" applyAlignment="1" applyProtection="1">
      <alignment vertical="center"/>
      <protection locked="0"/>
    </xf>
    <xf numFmtId="164" fontId="13" fillId="0" borderId="15" xfId="2" applyNumberFormat="1" applyFont="1" applyBorder="1" applyAlignment="1" applyProtection="1">
      <alignment vertical="center"/>
      <protection locked="0"/>
    </xf>
    <xf numFmtId="0" fontId="14" fillId="0" borderId="77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59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5" fillId="0" borderId="59" xfId="2" applyFont="1" applyBorder="1" applyAlignment="1">
      <alignment horizontal="center" vertical="center"/>
    </xf>
    <xf numFmtId="4" fontId="14" fillId="0" borderId="7" xfId="2" applyNumberFormat="1" applyFont="1" applyBorder="1" applyAlignment="1">
      <alignment horizontal="center" vertical="center" wrapText="1"/>
    </xf>
    <xf numFmtId="4" fontId="14" fillId="0" borderId="46" xfId="2" applyNumberFormat="1" applyFont="1" applyBorder="1" applyAlignment="1">
      <alignment horizontal="center" vertical="center" wrapText="1"/>
    </xf>
    <xf numFmtId="4" fontId="14" fillId="0" borderId="9" xfId="2" applyNumberFormat="1" applyFont="1" applyBorder="1" applyAlignment="1">
      <alignment horizontal="center" vertical="center" wrapText="1"/>
    </xf>
    <xf numFmtId="4" fontId="14" fillId="0" borderId="15" xfId="2" applyNumberFormat="1" applyFont="1" applyBorder="1" applyAlignment="1">
      <alignment horizontal="center" vertical="center" wrapText="1"/>
    </xf>
    <xf numFmtId="10" fontId="14" fillId="0" borderId="48" xfId="2" applyNumberFormat="1" applyFont="1" applyBorder="1" applyAlignment="1">
      <alignment horizontal="center" vertical="center"/>
    </xf>
    <xf numFmtId="10" fontId="14" fillId="0" borderId="49" xfId="2" applyNumberFormat="1" applyFont="1" applyBorder="1" applyAlignment="1">
      <alignment horizontal="center" vertical="center"/>
    </xf>
    <xf numFmtId="10" fontId="14" fillId="0" borderId="47" xfId="2" applyNumberFormat="1" applyFont="1" applyBorder="1" applyAlignment="1">
      <alignment horizontal="center" vertical="center"/>
    </xf>
    <xf numFmtId="0" fontId="18" fillId="0" borderId="1" xfId="2" applyFont="1" applyAlignment="1">
      <alignment horizontal="center" vertical="center"/>
    </xf>
    <xf numFmtId="0" fontId="26" fillId="0" borderId="1" xfId="2" applyFont="1" applyAlignment="1">
      <alignment horizontal="center" vertical="center"/>
    </xf>
    <xf numFmtId="164" fontId="13" fillId="0" borderId="17" xfId="2" applyNumberFormat="1" applyFont="1" applyBorder="1" applyAlignment="1" applyProtection="1">
      <alignment vertical="center"/>
      <protection locked="0"/>
    </xf>
    <xf numFmtId="164" fontId="13" fillId="0" borderId="18" xfId="2" applyNumberFormat="1" applyFont="1" applyBorder="1" applyAlignment="1" applyProtection="1">
      <alignment vertical="center"/>
      <protection locked="0"/>
    </xf>
    <xf numFmtId="0" fontId="17" fillId="0" borderId="4" xfId="2" applyFont="1" applyBorder="1" applyAlignment="1">
      <alignment horizontal="left" vertical="center"/>
    </xf>
    <xf numFmtId="0" fontId="17" fillId="0" borderId="1" xfId="2" applyFont="1" applyAlignment="1">
      <alignment horizontal="left" vertical="center"/>
    </xf>
    <xf numFmtId="0" fontId="15" fillId="0" borderId="6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8" fillId="0" borderId="9" xfId="2" applyBorder="1" applyAlignment="1">
      <alignment horizontal="center" vertical="center" wrapText="1"/>
    </xf>
    <xf numFmtId="0" fontId="3" fillId="0" borderId="74" xfId="1" applyFont="1" applyBorder="1" applyAlignment="1">
      <alignment horizontal="left" vertical="center" wrapText="1"/>
    </xf>
    <xf numFmtId="0" fontId="3" fillId="0" borderId="72" xfId="1" applyFont="1" applyBorder="1" applyAlignment="1">
      <alignment horizontal="left" vertical="center" wrapText="1"/>
    </xf>
    <xf numFmtId="0" fontId="3" fillId="0" borderId="73" xfId="15" applyFont="1" applyBorder="1" applyAlignment="1">
      <alignment horizontal="left" vertical="center" wrapText="1"/>
    </xf>
    <xf numFmtId="0" fontId="3" fillId="0" borderId="7" xfId="15" applyFont="1" applyBorder="1" applyAlignment="1">
      <alignment horizontal="left" vertical="center" wrapText="1"/>
    </xf>
    <xf numFmtId="0" fontId="3" fillId="0" borderId="46" xfId="15" applyFont="1" applyBorder="1" applyAlignment="1">
      <alignment horizontal="left" vertical="center" wrapText="1"/>
    </xf>
    <xf numFmtId="0" fontId="33" fillId="0" borderId="64" xfId="15" applyFont="1" applyBorder="1" applyAlignment="1">
      <alignment horizontal="center" vertical="center"/>
    </xf>
    <xf numFmtId="0" fontId="33" fillId="0" borderId="65" xfId="15" applyFont="1" applyBorder="1" applyAlignment="1">
      <alignment horizontal="center" vertical="center"/>
    </xf>
    <xf numFmtId="0" fontId="33" fillId="0" borderId="66" xfId="15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1" fillId="0" borderId="60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0" fontId="2" fillId="5" borderId="75" xfId="1" applyFont="1" applyFill="1" applyBorder="1" applyAlignment="1">
      <alignment horizontal="center" vertical="center" wrapText="1"/>
    </xf>
    <xf numFmtId="0" fontId="2" fillId="5" borderId="76" xfId="1" applyFont="1" applyFill="1" applyBorder="1" applyAlignment="1">
      <alignment horizontal="center" vertical="center" wrapText="1"/>
    </xf>
    <xf numFmtId="0" fontId="2" fillId="5" borderId="77" xfId="1" applyFont="1" applyFill="1" applyBorder="1" applyAlignment="1">
      <alignment horizontal="center" vertical="center" wrapText="1"/>
    </xf>
    <xf numFmtId="0" fontId="2" fillId="5" borderId="7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1" fillId="0" borderId="74" xfId="1" applyBorder="1" applyAlignment="1">
      <alignment horizontal="left" vertical="center" wrapText="1"/>
    </xf>
    <xf numFmtId="0" fontId="1" fillId="0" borderId="72" xfId="1" applyBorder="1" applyAlignment="1">
      <alignment horizontal="left" vertical="center" wrapText="1"/>
    </xf>
    <xf numFmtId="0" fontId="2" fillId="0" borderId="40" xfId="1" applyFont="1" applyBorder="1" applyAlignment="1">
      <alignment horizontal="left" vertical="center" wrapText="1"/>
    </xf>
    <xf numFmtId="0" fontId="2" fillId="0" borderId="47" xfId="1" applyFont="1" applyBorder="1" applyAlignment="1">
      <alignment horizontal="left" vertical="center" wrapText="1"/>
    </xf>
    <xf numFmtId="0" fontId="2" fillId="0" borderId="1" xfId="1" applyFont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46" xfId="1" applyBorder="1" applyAlignment="1">
      <alignment horizontal="left" vertical="center" wrapText="1"/>
    </xf>
    <xf numFmtId="0" fontId="1" fillId="0" borderId="8" xfId="1" applyBorder="1" applyAlignment="1">
      <alignment horizontal="left" vertical="top" wrapText="1"/>
    </xf>
    <xf numFmtId="0" fontId="1" fillId="0" borderId="9" xfId="1" applyBorder="1" applyAlignment="1">
      <alignment horizontal="left" vertical="top" wrapText="1"/>
    </xf>
    <xf numFmtId="0" fontId="1" fillId="0" borderId="15" xfId="1" applyBorder="1" applyAlignment="1">
      <alignment horizontal="left" vertical="top" wrapText="1"/>
    </xf>
    <xf numFmtId="0" fontId="1" fillId="6" borderId="16" xfId="1" applyFill="1" applyBorder="1" applyAlignment="1">
      <alignment horizontal="left" vertical="center" wrapText="1"/>
    </xf>
    <xf numFmtId="0" fontId="1" fillId="6" borderId="17" xfId="1" applyFill="1" applyBorder="1" applyAlignment="1">
      <alignment horizontal="left" vertical="center" wrapText="1"/>
    </xf>
    <xf numFmtId="0" fontId="1" fillId="6" borderId="18" xfId="1" applyFill="1" applyBorder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1" fillId="0" borderId="1" xfId="1" applyAlignment="1">
      <alignment horizontal="left" vertical="center"/>
    </xf>
    <xf numFmtId="0" fontId="20" fillId="0" borderId="5" xfId="1" applyFont="1" applyBorder="1" applyAlignment="1">
      <alignment horizontal="left" vertical="center" wrapText="1"/>
    </xf>
    <xf numFmtId="0" fontId="20" fillId="0" borderId="1" xfId="1" applyFont="1" applyAlignment="1">
      <alignment horizontal="left" vertical="center" wrapText="1"/>
    </xf>
    <xf numFmtId="0" fontId="20" fillId="0" borderId="26" xfId="1" applyFont="1" applyBorder="1" applyAlignment="1">
      <alignment horizontal="left" vertical="center" wrapText="1"/>
    </xf>
    <xf numFmtId="0" fontId="20" fillId="0" borderId="32" xfId="1" applyFont="1" applyBorder="1" applyAlignment="1">
      <alignment horizontal="left" vertical="center" wrapText="1"/>
    </xf>
    <xf numFmtId="0" fontId="20" fillId="0" borderId="1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0" borderId="14" xfId="1" applyFont="1" applyBorder="1" applyAlignment="1">
      <alignment horizontal="left" vertical="center" wrapText="1"/>
    </xf>
    <xf numFmtId="0" fontId="23" fillId="0" borderId="36" xfId="1" applyFont="1" applyBorder="1" applyAlignment="1">
      <alignment horizontal="left" vertical="center" wrapText="1"/>
    </xf>
    <xf numFmtId="0" fontId="23" fillId="0" borderId="29" xfId="1" applyFont="1" applyBorder="1" applyAlignment="1">
      <alignment horizontal="left" vertical="center" wrapText="1"/>
    </xf>
    <xf numFmtId="0" fontId="23" fillId="0" borderId="37" xfId="1" applyFont="1" applyBorder="1" applyAlignment="1">
      <alignment horizontal="left" vertical="center" wrapText="1"/>
    </xf>
    <xf numFmtId="0" fontId="23" fillId="0" borderId="30" xfId="1" applyFont="1" applyBorder="1" applyAlignment="1">
      <alignment horizontal="left" vertical="center" wrapText="1"/>
    </xf>
    <xf numFmtId="0" fontId="23" fillId="0" borderId="28" xfId="1" applyFont="1" applyBorder="1" applyAlignment="1">
      <alignment horizontal="left" vertical="center" wrapText="1"/>
    </xf>
    <xf numFmtId="2" fontId="24" fillId="0" borderId="1" xfId="1" applyNumberFormat="1" applyFont="1" applyAlignment="1">
      <alignment horizontal="center" vertical="center"/>
    </xf>
    <xf numFmtId="0" fontId="20" fillId="0" borderId="42" xfId="1" applyFont="1" applyBorder="1" applyAlignment="1">
      <alignment horizontal="left" vertical="center" wrapText="1"/>
    </xf>
    <xf numFmtId="0" fontId="20" fillId="0" borderId="24" xfId="1" applyFont="1" applyBorder="1" applyAlignment="1">
      <alignment horizontal="left" vertical="center" wrapText="1"/>
    </xf>
    <xf numFmtId="0" fontId="20" fillId="0" borderId="25" xfId="1" applyFont="1" applyBorder="1" applyAlignment="1">
      <alignment horizontal="left" vertical="center" wrapText="1"/>
    </xf>
    <xf numFmtId="0" fontId="20" fillId="0" borderId="27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2" fontId="21" fillId="0" borderId="28" xfId="1" applyNumberFormat="1" applyFont="1" applyBorder="1" applyAlignment="1">
      <alignment horizontal="left" vertical="center" shrinkToFit="1"/>
    </xf>
    <xf numFmtId="2" fontId="21" fillId="0" borderId="29" xfId="1" applyNumberFormat="1" applyFont="1" applyBorder="1" applyAlignment="1">
      <alignment horizontal="left" vertical="center" shrinkToFit="1"/>
    </xf>
    <xf numFmtId="2" fontId="21" fillId="0" borderId="37" xfId="1" applyNumberFormat="1" applyFont="1" applyBorder="1" applyAlignment="1">
      <alignment horizontal="left" vertical="center" shrinkToFit="1"/>
    </xf>
    <xf numFmtId="0" fontId="20" fillId="0" borderId="44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1" fillId="0" borderId="50" xfId="1" applyFont="1" applyBorder="1" applyAlignment="1">
      <alignment horizontal="left" vertical="center" wrapText="1"/>
    </xf>
    <xf numFmtId="0" fontId="21" fillId="0" borderId="51" xfId="1" applyFont="1" applyBorder="1" applyAlignment="1">
      <alignment horizontal="left" vertical="center" wrapText="1"/>
    </xf>
    <xf numFmtId="0" fontId="21" fillId="0" borderId="52" xfId="1" applyFont="1" applyBorder="1" applyAlignment="1">
      <alignment horizontal="left" vertical="center" wrapText="1"/>
    </xf>
    <xf numFmtId="0" fontId="21" fillId="0" borderId="1" xfId="1" applyFont="1" applyAlignment="1">
      <alignment horizontal="left" vertical="center"/>
    </xf>
    <xf numFmtId="0" fontId="22" fillId="0" borderId="1" xfId="1" applyFont="1" applyAlignment="1">
      <alignment horizontal="center" vertical="center"/>
    </xf>
    <xf numFmtId="168" fontId="1" fillId="10" borderId="85" xfId="1" applyNumberFormat="1" applyFill="1" applyBorder="1" applyAlignment="1">
      <alignment horizontal="center" vertical="center" shrinkToFit="1"/>
    </xf>
    <xf numFmtId="1" fontId="1" fillId="10" borderId="85" xfId="1" applyNumberFormat="1" applyFill="1" applyBorder="1" applyAlignment="1">
      <alignment horizontal="center" vertical="center" shrinkToFit="1"/>
    </xf>
    <xf numFmtId="2" fontId="1" fillId="10" borderId="85" xfId="1" applyNumberFormat="1" applyFill="1" applyBorder="1" applyAlignment="1">
      <alignment horizontal="center" vertical="center" shrinkToFit="1"/>
    </xf>
    <xf numFmtId="0" fontId="1" fillId="11" borderId="85" xfId="1" applyFill="1" applyBorder="1" applyAlignment="1">
      <alignment horizontal="center" vertical="center" wrapText="1"/>
    </xf>
    <xf numFmtId="0" fontId="1" fillId="10" borderId="85" xfId="1" applyFill="1" applyBorder="1" applyAlignment="1">
      <alignment horizontal="center" vertical="center" wrapText="1"/>
    </xf>
    <xf numFmtId="171" fontId="1" fillId="10" borderId="85" xfId="1" applyNumberFormat="1" applyFill="1" applyBorder="1" applyAlignment="1">
      <alignment horizontal="center" vertical="center" shrinkToFit="1"/>
    </xf>
    <xf numFmtId="2" fontId="1" fillId="10" borderId="48" xfId="1" applyNumberFormat="1" applyFill="1" applyBorder="1" applyAlignment="1">
      <alignment horizontal="center" vertical="center" shrinkToFit="1"/>
    </xf>
    <xf numFmtId="43" fontId="1" fillId="10" borderId="72" xfId="6" applyFont="1" applyFill="1" applyBorder="1" applyAlignment="1">
      <alignment horizontal="center" vertical="center" shrinkToFit="1"/>
    </xf>
    <xf numFmtId="43" fontId="6" fillId="11" borderId="72" xfId="6" applyFont="1" applyFill="1" applyBorder="1" applyAlignment="1">
      <alignment horizontal="center" vertical="center" shrinkToFit="1"/>
    </xf>
    <xf numFmtId="43" fontId="1" fillId="10" borderId="47" xfId="6" applyFont="1" applyFill="1" applyBorder="1" applyAlignment="1">
      <alignment horizontal="center" vertical="center" shrinkToFit="1"/>
    </xf>
    <xf numFmtId="43" fontId="1" fillId="11" borderId="86" xfId="16" applyFont="1" applyFill="1" applyBorder="1" applyAlignment="1">
      <alignment horizontal="center" vertical="center" wrapText="1"/>
    </xf>
    <xf numFmtId="0" fontId="24" fillId="9" borderId="59" xfId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4" fontId="1" fillId="12" borderId="9" xfId="0" applyNumberFormat="1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/>
    </xf>
  </cellXfs>
  <cellStyles count="1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15" xr:uid="{EEAC4834-FE72-4855-9644-12F3E56747AB}"/>
    <cellStyle name="Normal 2 3" xfId="7" xr:uid="{7ADCF21A-502B-401B-8950-09F07BEC4949}"/>
    <cellStyle name="Normal 3" xfId="8" xr:uid="{7202EEF0-DDE2-4FA3-AAF6-765619828571}"/>
    <cellStyle name="Normal 4" xfId="10" xr:uid="{B382930E-D813-4DBB-86FD-3297F1B84E03}"/>
    <cellStyle name="Normal 5" xfId="12" xr:uid="{2235232E-193B-425A-B8D7-E3FE97029EF8}"/>
    <cellStyle name="Porcentagem 2" xfId="4" xr:uid="{00000000-0005-0000-0000-000004000000}"/>
    <cellStyle name="Porcentagem 3" xfId="14" xr:uid="{07D5E09C-B637-4E5A-9AFC-2714FBF10C9F}"/>
    <cellStyle name="Vírgula" xfId="16" builtinId="3"/>
    <cellStyle name="Vírgula 2" xfId="5" xr:uid="{00000000-0005-0000-0000-000006000000}"/>
    <cellStyle name="Vírgula 3" xfId="6" xr:uid="{00000000-0005-0000-0000-000007000000}"/>
    <cellStyle name="Vírgula 4" xfId="9" xr:uid="{0D14CF3F-212A-4BDD-8B5D-9477D7792EE1}"/>
    <cellStyle name="Vírgula 5" xfId="11" xr:uid="{A3092E7D-F9CC-416C-90D9-6AB8CDEB875F}"/>
    <cellStyle name="Vírgula 6" xfId="13" xr:uid="{96E1BC74-66FC-417E-9D15-7734AB0CF9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22</xdr:row>
      <xdr:rowOff>425830</xdr:rowOff>
    </xdr:from>
    <xdr:ext cx="3964304" cy="423789"/>
    <xdr:pic>
      <xdr:nvPicPr>
        <xdr:cNvPr id="2" name="image5.png">
          <a:extLst>
            <a:ext uri="{FF2B5EF4-FFF2-40B4-BE49-F238E27FC236}">
              <a16:creationId xmlns:a16="http://schemas.microsoft.com/office/drawing/2014/main" id="{30FD4DD7-CEC8-4AF5-BD26-25D0D7E3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683630"/>
          <a:ext cx="3964304" cy="4237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AIS%20VW%20LIMA/09.%20EDITAL%20MARIA%20ANGELICA%20-%20FORMOSA/formosa%20maria%20angelica%20-%20COMPR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R&#199;AMENTO%20MANS&#213;ES%20ODISSE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esktop/EDITAIS%20ACQUA%20CONSTRUTORA/02%20-%2012.12%20-%20EDITAL%20%20SEDUC%20CEPI%20JOSE%20LUDOVICO%20-%20ANAPOLIS/OR&#199;AMENTO%20JOSE%20LUDOVICO%20-%20ANAPOLIS%20-%2014,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9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D24">
            <v>0.26329804998339834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Resumo "/>
      <sheetName val="CONOGRAMA FINANCEIRO"/>
      <sheetName val="Composição BDI"/>
      <sheetName val="RELATORIO CENTRAC"/>
    </sheetNames>
    <sheetDataSet>
      <sheetData sheetId="0">
        <row r="9">
          <cell r="D9" t="str">
            <v>SERVIÇOS PRELIMINARES</v>
          </cell>
        </row>
      </sheetData>
      <sheetData sheetId="1">
        <row r="1">
          <cell r="A1" t="str">
            <v>UNID. ESC:</v>
          </cell>
        </row>
        <row r="2">
          <cell r="A2" t="str">
            <v xml:space="preserve">OBRA: </v>
          </cell>
        </row>
        <row r="3">
          <cell r="A3" t="str">
            <v>CRECE:</v>
          </cell>
        </row>
        <row r="4">
          <cell r="A4" t="str">
            <v>CIDADE:</v>
          </cell>
        </row>
      </sheetData>
      <sheetData sheetId="2">
        <row r="27">
          <cell r="A27" t="str">
            <v>_______________________________________________________________________</v>
          </cell>
        </row>
      </sheetData>
      <sheetData sheetId="3">
        <row r="3">
          <cell r="A3" t="str">
            <v>UNID. ESC: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EVÂNCIA"/>
      <sheetName val="RESUMO"/>
      <sheetName val="ORÇAMENTO"/>
      <sheetName val="SOMATORIO DE SERVIÇOS"/>
      <sheetName val="CONOGRAMA FINANCEIRO"/>
      <sheetName val="COMPOSIÇÃO B.D.I"/>
      <sheetName val="RELATORIO CENTRAC"/>
    </sheetNames>
    <sheetDataSet>
      <sheetData sheetId="0"/>
      <sheetData sheetId="1"/>
      <sheetData sheetId="2"/>
      <sheetData sheetId="3"/>
      <sheetData sheetId="4">
        <row r="4">
          <cell r="B4" t="str">
            <v>REFORMA E AMPLIAÇÃO</v>
          </cell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DF12-27CB-424B-9868-E77F54D2D216}">
  <dimension ref="A1:G43"/>
  <sheetViews>
    <sheetView view="pageBreakPreview" topLeftCell="A31" zoomScaleNormal="100" zoomScaleSheetLayoutView="100" workbookViewId="0">
      <selection activeCell="J45" sqref="J45"/>
    </sheetView>
  </sheetViews>
  <sheetFormatPr defaultRowHeight="24" customHeight="1" x14ac:dyDescent="0.25"/>
  <cols>
    <col min="1" max="1" width="7.5703125" style="5" customWidth="1"/>
    <col min="2" max="2" width="36.28515625" style="5" customWidth="1"/>
    <col min="3" max="3" width="17" style="5" customWidth="1"/>
    <col min="4" max="4" width="14.140625" style="5" customWidth="1"/>
    <col min="5" max="6" width="22" style="5" customWidth="1"/>
    <col min="7" max="7" width="13" style="5" customWidth="1"/>
    <col min="8" max="16384" width="9.140625" style="5"/>
  </cols>
  <sheetData>
    <row r="1" spans="1:7" ht="33" customHeight="1" x14ac:dyDescent="0.25">
      <c r="A1" s="121" t="s">
        <v>1430</v>
      </c>
      <c r="B1" s="122"/>
      <c r="C1" s="122"/>
      <c r="D1" s="122"/>
      <c r="E1" s="122"/>
      <c r="F1" s="122"/>
      <c r="G1" s="123"/>
    </row>
    <row r="2" spans="1:7" ht="33" customHeight="1" x14ac:dyDescent="0.25">
      <c r="A2" s="139" t="s">
        <v>78</v>
      </c>
      <c r="B2" s="140"/>
      <c r="C2" s="140"/>
      <c r="D2" s="140"/>
      <c r="E2" s="136" t="s">
        <v>1431</v>
      </c>
      <c r="F2" s="137"/>
      <c r="G2" s="138"/>
    </row>
    <row r="3" spans="1:7" ht="33" customHeight="1" x14ac:dyDescent="0.25">
      <c r="A3" s="139" t="s">
        <v>1432</v>
      </c>
      <c r="B3" s="140"/>
      <c r="C3" s="140"/>
      <c r="D3" s="140"/>
      <c r="E3" s="136" t="s">
        <v>1433</v>
      </c>
      <c r="F3" s="137"/>
      <c r="G3" s="138"/>
    </row>
    <row r="4" spans="1:7" ht="33" customHeight="1" thickBot="1" x14ac:dyDescent="0.3">
      <c r="A4" s="141" t="s">
        <v>79</v>
      </c>
      <c r="B4" s="128"/>
      <c r="C4" s="142"/>
      <c r="D4" s="65" t="s">
        <v>1434</v>
      </c>
      <c r="E4" s="127" t="s">
        <v>1435</v>
      </c>
      <c r="F4" s="128"/>
      <c r="G4" s="129"/>
    </row>
    <row r="5" spans="1:7" ht="45" customHeight="1" thickBot="1" x14ac:dyDescent="0.3">
      <c r="A5" s="130" t="s">
        <v>42</v>
      </c>
      <c r="B5" s="131"/>
      <c r="C5" s="131"/>
      <c r="D5" s="131"/>
      <c r="E5" s="131"/>
      <c r="F5" s="131"/>
      <c r="G5" s="132"/>
    </row>
    <row r="6" spans="1:7" s="6" customFormat="1" ht="24" customHeight="1" thickBot="1" x14ac:dyDescent="0.3">
      <c r="A6" s="42" t="s">
        <v>2</v>
      </c>
      <c r="B6" s="133" t="s">
        <v>3</v>
      </c>
      <c r="C6" s="134"/>
      <c r="D6" s="135"/>
      <c r="E6" s="43" t="s">
        <v>43</v>
      </c>
      <c r="F6" s="43" t="s">
        <v>44</v>
      </c>
      <c r="G6" s="44" t="s">
        <v>45</v>
      </c>
    </row>
    <row r="7" spans="1:7" ht="24" customHeight="1" x14ac:dyDescent="0.25">
      <c r="A7" s="110">
        <v>1</v>
      </c>
      <c r="B7" s="124" t="s">
        <v>6</v>
      </c>
      <c r="C7" s="125"/>
      <c r="D7" s="126"/>
      <c r="E7" s="41">
        <f>ORÇAMENTO!H7</f>
        <v>31299.519999999997</v>
      </c>
      <c r="F7" s="41">
        <f>E7*1.2247</f>
        <v>38332.522143999995</v>
      </c>
      <c r="G7" s="111">
        <v>2.58</v>
      </c>
    </row>
    <row r="8" spans="1:7" ht="24" customHeight="1" x14ac:dyDescent="0.25">
      <c r="A8" s="110">
        <v>2</v>
      </c>
      <c r="B8" s="118" t="s">
        <v>1436</v>
      </c>
      <c r="C8" s="119"/>
      <c r="D8" s="120"/>
      <c r="E8" s="36">
        <f>ORÇAMENTO!H15</f>
        <v>48859.8</v>
      </c>
      <c r="F8" s="41">
        <f t="shared" ref="F8:F31" si="0">E8*1.2247</f>
        <v>59838.59706</v>
      </c>
      <c r="G8" s="111">
        <v>4.0199999999999996</v>
      </c>
    </row>
    <row r="9" spans="1:7" ht="24" customHeight="1" x14ac:dyDescent="0.25">
      <c r="A9" s="110">
        <v>3</v>
      </c>
      <c r="B9" s="118" t="s">
        <v>1401</v>
      </c>
      <c r="C9" s="119"/>
      <c r="D9" s="120"/>
      <c r="E9" s="36">
        <f>ORÇAMENTO!H18</f>
        <v>10882.24</v>
      </c>
      <c r="F9" s="41">
        <f t="shared" si="0"/>
        <v>13327.479327999999</v>
      </c>
      <c r="G9" s="111">
        <v>0.9</v>
      </c>
    </row>
    <row r="10" spans="1:7" ht="24" customHeight="1" x14ac:dyDescent="0.25">
      <c r="A10" s="110">
        <v>4</v>
      </c>
      <c r="B10" s="118" t="s">
        <v>1437</v>
      </c>
      <c r="C10" s="119"/>
      <c r="D10" s="120"/>
      <c r="E10" s="36">
        <f>ORÇAMENTO!H29</f>
        <v>284955.26</v>
      </c>
      <c r="F10" s="41">
        <f t="shared" si="0"/>
        <v>348984.70692199998</v>
      </c>
      <c r="G10" s="111">
        <v>23.45</v>
      </c>
    </row>
    <row r="11" spans="1:7" ht="24" customHeight="1" x14ac:dyDescent="0.25">
      <c r="A11" s="110">
        <v>5</v>
      </c>
      <c r="B11" s="118" t="s">
        <v>1067</v>
      </c>
      <c r="C11" s="119"/>
      <c r="D11" s="120"/>
      <c r="E11" s="36">
        <f>ORÇAMENTO!H290</f>
        <v>34820.509999999995</v>
      </c>
      <c r="F11" s="41">
        <f t="shared" si="0"/>
        <v>42644.678596999991</v>
      </c>
      <c r="G11" s="111">
        <v>2.87</v>
      </c>
    </row>
    <row r="12" spans="1:7" ht="24" customHeight="1" x14ac:dyDescent="0.25">
      <c r="A12" s="110">
        <v>6</v>
      </c>
      <c r="B12" s="118" t="s">
        <v>1004</v>
      </c>
      <c r="C12" s="119"/>
      <c r="D12" s="120"/>
      <c r="E12" s="36">
        <f>ORÇAMENTO!H325</f>
        <v>25803.1</v>
      </c>
      <c r="F12" s="41">
        <f t="shared" si="0"/>
        <v>31601.056569999997</v>
      </c>
      <c r="G12" s="111">
        <v>2.12</v>
      </c>
    </row>
    <row r="13" spans="1:7" ht="24" customHeight="1" x14ac:dyDescent="0.25">
      <c r="A13" s="110">
        <v>7</v>
      </c>
      <c r="B13" s="118" t="s">
        <v>928</v>
      </c>
      <c r="C13" s="119"/>
      <c r="D13" s="120"/>
      <c r="E13" s="36">
        <f>ORÇAMENTO!H361</f>
        <v>111465.71000000002</v>
      </c>
      <c r="F13" s="41">
        <f t="shared" si="0"/>
        <v>136512.05503700001</v>
      </c>
      <c r="G13" s="111">
        <v>9.17</v>
      </c>
    </row>
    <row r="14" spans="1:7" ht="24" customHeight="1" x14ac:dyDescent="0.25">
      <c r="A14" s="110">
        <v>8</v>
      </c>
      <c r="B14" s="118" t="s">
        <v>905</v>
      </c>
      <c r="C14" s="119"/>
      <c r="D14" s="120"/>
      <c r="E14" s="36">
        <f>ORÇAMENTO!H378</f>
        <v>28423.759999999998</v>
      </c>
      <c r="F14" s="41">
        <f t="shared" si="0"/>
        <v>34810.578871999998</v>
      </c>
      <c r="G14" s="111">
        <v>2.34</v>
      </c>
    </row>
    <row r="15" spans="1:7" ht="24" customHeight="1" x14ac:dyDescent="0.25">
      <c r="A15" s="110">
        <v>9</v>
      </c>
      <c r="B15" s="118" t="s">
        <v>73</v>
      </c>
      <c r="C15" s="119"/>
      <c r="D15" s="120"/>
      <c r="E15" s="36">
        <f>ORÇAMENTO!H412</f>
        <v>38080.679999999993</v>
      </c>
      <c r="F15" s="41">
        <f t="shared" si="0"/>
        <v>46637.408795999989</v>
      </c>
      <c r="G15" s="111">
        <v>3.13</v>
      </c>
    </row>
    <row r="16" spans="1:7" ht="24" customHeight="1" x14ac:dyDescent="0.25">
      <c r="A16" s="110">
        <v>10</v>
      </c>
      <c r="B16" s="118" t="s">
        <v>842</v>
      </c>
      <c r="C16" s="119"/>
      <c r="D16" s="120"/>
      <c r="E16" s="36">
        <f>ORÇAMENTO!H421</f>
        <v>47534.390000000007</v>
      </c>
      <c r="F16" s="41">
        <f t="shared" si="0"/>
        <v>58215.367433000007</v>
      </c>
      <c r="G16" s="111">
        <v>3.91</v>
      </c>
    </row>
    <row r="17" spans="1:7" ht="24" customHeight="1" x14ac:dyDescent="0.25">
      <c r="A17" s="110">
        <v>11</v>
      </c>
      <c r="B17" s="118" t="s">
        <v>1438</v>
      </c>
      <c r="C17" s="119"/>
      <c r="D17" s="120"/>
      <c r="E17" s="36">
        <f>ORÇAMENTO!H432</f>
        <v>9191.14</v>
      </c>
      <c r="F17" s="41">
        <f t="shared" si="0"/>
        <v>11256.389157999998</v>
      </c>
      <c r="G17" s="111">
        <v>0.76</v>
      </c>
    </row>
    <row r="18" spans="1:7" ht="24" customHeight="1" x14ac:dyDescent="0.25">
      <c r="A18" s="110">
        <v>12</v>
      </c>
      <c r="B18" s="118" t="s">
        <v>1439</v>
      </c>
      <c r="C18" s="119"/>
      <c r="D18" s="120"/>
      <c r="E18" s="36">
        <f>ORÇAMENTO!H445</f>
        <v>1678.57</v>
      </c>
      <c r="F18" s="41">
        <f t="shared" si="0"/>
        <v>2055.7446789999999</v>
      </c>
      <c r="G18" s="111">
        <v>0.14000000000000001</v>
      </c>
    </row>
    <row r="19" spans="1:7" ht="24" customHeight="1" x14ac:dyDescent="0.25">
      <c r="A19" s="110">
        <v>13</v>
      </c>
      <c r="B19" s="118" t="s">
        <v>804</v>
      </c>
      <c r="C19" s="119"/>
      <c r="D19" s="120"/>
      <c r="E19" s="36">
        <f>ORÇAMENTO!H452</f>
        <v>18495</v>
      </c>
      <c r="F19" s="41">
        <f t="shared" si="0"/>
        <v>22650.826499999999</v>
      </c>
      <c r="G19" s="111">
        <v>1.52</v>
      </c>
    </row>
    <row r="20" spans="1:7" ht="24" customHeight="1" x14ac:dyDescent="0.25">
      <c r="A20" s="110">
        <v>14</v>
      </c>
      <c r="B20" s="118" t="s">
        <v>1440</v>
      </c>
      <c r="C20" s="119"/>
      <c r="D20" s="120"/>
      <c r="E20" s="36">
        <f>ORÇAMENTO!H458</f>
        <v>7556.9700000000012</v>
      </c>
      <c r="F20" s="41">
        <f t="shared" si="0"/>
        <v>9255.0211589999999</v>
      </c>
      <c r="G20" s="111">
        <v>0.62</v>
      </c>
    </row>
    <row r="21" spans="1:7" ht="24" customHeight="1" x14ac:dyDescent="0.25">
      <c r="A21" s="110">
        <v>15</v>
      </c>
      <c r="B21" s="118" t="s">
        <v>1441</v>
      </c>
      <c r="C21" s="119"/>
      <c r="D21" s="120"/>
      <c r="E21" s="36">
        <f>ORÇAMENTO!H478</f>
        <v>128875.07000000002</v>
      </c>
      <c r="F21" s="41">
        <f t="shared" si="0"/>
        <v>157833.29822900001</v>
      </c>
      <c r="G21" s="111">
        <v>10.6</v>
      </c>
    </row>
    <row r="22" spans="1:7" ht="24" customHeight="1" x14ac:dyDescent="0.25">
      <c r="A22" s="110">
        <v>16</v>
      </c>
      <c r="B22" s="118" t="s">
        <v>1442</v>
      </c>
      <c r="C22" s="119"/>
      <c r="D22" s="120"/>
      <c r="E22" s="36">
        <f>ORÇAMENTO!H564</f>
        <v>35061.800000000003</v>
      </c>
      <c r="F22" s="41">
        <f t="shared" si="0"/>
        <v>42940.186459999997</v>
      </c>
      <c r="G22" s="111">
        <v>2.88</v>
      </c>
    </row>
    <row r="23" spans="1:7" ht="24" customHeight="1" x14ac:dyDescent="0.25">
      <c r="A23" s="110">
        <v>17</v>
      </c>
      <c r="B23" s="118" t="s">
        <v>605</v>
      </c>
      <c r="C23" s="119"/>
      <c r="D23" s="120"/>
      <c r="E23" s="36">
        <f>ORÇAMENTO!H588</f>
        <v>30209.11</v>
      </c>
      <c r="F23" s="41">
        <f t="shared" si="0"/>
        <v>36997.097017</v>
      </c>
      <c r="G23" s="111">
        <v>2.4900000000000002</v>
      </c>
    </row>
    <row r="24" spans="1:7" ht="24" customHeight="1" x14ac:dyDescent="0.25">
      <c r="A24" s="110">
        <v>18</v>
      </c>
      <c r="B24" s="118" t="s">
        <v>1443</v>
      </c>
      <c r="C24" s="119"/>
      <c r="D24" s="120"/>
      <c r="E24" s="36">
        <f>ORÇAMENTO!H629</f>
        <v>3824.2700000000004</v>
      </c>
      <c r="F24" s="41">
        <f t="shared" si="0"/>
        <v>4683.5834690000002</v>
      </c>
      <c r="G24" s="111">
        <v>0.31</v>
      </c>
    </row>
    <row r="25" spans="1:7" ht="24" customHeight="1" x14ac:dyDescent="0.25">
      <c r="A25" s="110">
        <v>19</v>
      </c>
      <c r="B25" s="118" t="s">
        <v>259</v>
      </c>
      <c r="C25" s="119"/>
      <c r="D25" s="120"/>
      <c r="E25" s="59">
        <f>ORÇAMENTO!H635</f>
        <v>112172.40000000002</v>
      </c>
      <c r="F25" s="41">
        <f t="shared" si="0"/>
        <v>137377.53828000001</v>
      </c>
      <c r="G25" s="111">
        <v>9.23</v>
      </c>
    </row>
    <row r="26" spans="1:7" ht="24" customHeight="1" x14ac:dyDescent="0.25">
      <c r="A26" s="110">
        <v>20</v>
      </c>
      <c r="B26" s="118" t="s">
        <v>504</v>
      </c>
      <c r="C26" s="119"/>
      <c r="D26" s="119"/>
      <c r="E26" s="60">
        <f>ORÇAMENTO!H667</f>
        <v>254.79000000000002</v>
      </c>
      <c r="F26" s="41">
        <f t="shared" si="0"/>
        <v>312.041313</v>
      </c>
      <c r="G26" s="111">
        <v>0.02</v>
      </c>
    </row>
    <row r="27" spans="1:7" ht="24" customHeight="1" x14ac:dyDescent="0.25">
      <c r="A27" s="110">
        <v>21</v>
      </c>
      <c r="B27" s="118" t="s">
        <v>1444</v>
      </c>
      <c r="C27" s="119"/>
      <c r="D27" s="119"/>
      <c r="E27" s="60">
        <f>ORÇAMENTO!H676</f>
        <v>185717.67000000007</v>
      </c>
      <c r="F27" s="41">
        <f t="shared" si="0"/>
        <v>227448.43044900006</v>
      </c>
      <c r="G27" s="111">
        <v>15.28</v>
      </c>
    </row>
    <row r="28" spans="1:7" ht="24" customHeight="1" x14ac:dyDescent="0.25">
      <c r="A28" s="110">
        <v>22</v>
      </c>
      <c r="B28" s="118" t="s">
        <v>302</v>
      </c>
      <c r="C28" s="119"/>
      <c r="D28" s="119"/>
      <c r="E28" s="60">
        <f>ORÇAMENTO!H820</f>
        <v>6235.82</v>
      </c>
      <c r="F28" s="41">
        <f t="shared" si="0"/>
        <v>7637.0087539999986</v>
      </c>
      <c r="G28" s="111">
        <v>0.51</v>
      </c>
    </row>
    <row r="29" spans="1:7" ht="24" customHeight="1" x14ac:dyDescent="0.25">
      <c r="A29" s="110">
        <v>23</v>
      </c>
      <c r="B29" s="118" t="s">
        <v>296</v>
      </c>
      <c r="C29" s="119"/>
      <c r="D29" s="119"/>
      <c r="E29" s="60">
        <f>ORÇAMENTO!H829</f>
        <v>10068.68</v>
      </c>
      <c r="F29" s="41">
        <f t="shared" si="0"/>
        <v>12331.112395999999</v>
      </c>
      <c r="G29" s="111">
        <v>0.83</v>
      </c>
    </row>
    <row r="30" spans="1:7" ht="24" customHeight="1" x14ac:dyDescent="0.25">
      <c r="A30" s="110">
        <v>24</v>
      </c>
      <c r="B30" s="118" t="s">
        <v>283</v>
      </c>
      <c r="C30" s="119"/>
      <c r="D30" s="119"/>
      <c r="E30" s="60">
        <f>ORÇAMENTO!H840</f>
        <v>2733.11</v>
      </c>
      <c r="F30" s="41">
        <f t="shared" si="0"/>
        <v>3347.2398169999997</v>
      </c>
      <c r="G30" s="111">
        <v>0.22</v>
      </c>
    </row>
    <row r="31" spans="1:7" ht="24" customHeight="1" thickBot="1" x14ac:dyDescent="0.3">
      <c r="A31" s="110">
        <v>25</v>
      </c>
      <c r="B31" s="118" t="s">
        <v>9</v>
      </c>
      <c r="C31" s="119"/>
      <c r="D31" s="119"/>
      <c r="E31" s="60">
        <f>ORÇAMENTO!H847</f>
        <v>1265.99</v>
      </c>
      <c r="F31" s="41">
        <f t="shared" si="0"/>
        <v>1550.4579529999999</v>
      </c>
      <c r="G31" s="111">
        <v>0.1</v>
      </c>
    </row>
    <row r="32" spans="1:7" ht="24" customHeight="1" thickBot="1" x14ac:dyDescent="0.3">
      <c r="A32" s="115" t="s">
        <v>27</v>
      </c>
      <c r="B32" s="116"/>
      <c r="C32" s="116"/>
      <c r="D32" s="117"/>
      <c r="E32" s="61">
        <f>SUM(E7:E31)</f>
        <v>1215465.3600000003</v>
      </c>
      <c r="F32" s="62">
        <f>SUM(F7:F31)</f>
        <v>1488580.4263919999</v>
      </c>
      <c r="G32" s="63">
        <v>100</v>
      </c>
    </row>
    <row r="33" spans="1:7" ht="16.5" customHeight="1" x14ac:dyDescent="0.25">
      <c r="A33" s="114"/>
      <c r="B33" s="114"/>
      <c r="C33" s="114"/>
      <c r="D33" s="114"/>
      <c r="E33" s="114"/>
      <c r="F33" s="114"/>
      <c r="G33" s="114"/>
    </row>
    <row r="34" spans="1:7" ht="16.5" customHeight="1" x14ac:dyDescent="0.25">
      <c r="A34" s="114"/>
      <c r="B34" s="114"/>
      <c r="C34" s="114"/>
      <c r="D34" s="114"/>
      <c r="E34" s="114"/>
      <c r="F34" s="114"/>
      <c r="G34" s="114"/>
    </row>
    <row r="35" spans="1:7" ht="16.5" customHeight="1" x14ac:dyDescent="0.25">
      <c r="A35" s="114"/>
      <c r="B35" s="114"/>
      <c r="C35" s="114"/>
      <c r="D35" s="114"/>
      <c r="E35" s="114"/>
      <c r="F35" s="114"/>
      <c r="G35" s="114"/>
    </row>
    <row r="36" spans="1:7" ht="16.5" customHeight="1" x14ac:dyDescent="0.25">
      <c r="A36" s="114"/>
      <c r="B36" s="114"/>
      <c r="C36" s="114"/>
      <c r="D36" s="114"/>
      <c r="E36" s="114"/>
      <c r="F36" s="114"/>
      <c r="G36" s="114"/>
    </row>
    <row r="37" spans="1:7" ht="16.5" customHeight="1" x14ac:dyDescent="0.25">
      <c r="A37" s="114"/>
      <c r="B37" s="114"/>
      <c r="C37" s="114"/>
      <c r="D37" s="114"/>
      <c r="E37" s="114"/>
      <c r="F37" s="114"/>
      <c r="G37" s="114"/>
    </row>
    <row r="38" spans="1:7" ht="16.5" customHeight="1" x14ac:dyDescent="0.25">
      <c r="A38" s="114" t="str">
        <f>'CONOGRAMA FINANCEIRO'!A42:O42</f>
        <v>KLEYVISTON VAZ – DIRETOR 839.541.047-68</v>
      </c>
      <c r="B38" s="114"/>
      <c r="C38" s="114"/>
      <c r="D38" s="114"/>
      <c r="E38" s="114"/>
      <c r="F38" s="114"/>
      <c r="G38" s="114"/>
    </row>
    <row r="39" spans="1:7" ht="16.5" customHeight="1" x14ac:dyDescent="0.25">
      <c r="A39" s="114" t="str">
        <f>'CONOGRAMA FINANCEIRO'!A43:O43</f>
        <v>S.O.S WORKS SOLUÇÕES E REFORMAS</v>
      </c>
      <c r="B39" s="114"/>
      <c r="C39" s="114"/>
      <c r="D39" s="114"/>
      <c r="E39" s="114"/>
      <c r="F39" s="114"/>
      <c r="G39" s="114"/>
    </row>
    <row r="40" spans="1:7" ht="16.5" customHeight="1" x14ac:dyDescent="0.25"/>
    <row r="41" spans="1:7" ht="16.5" customHeight="1" x14ac:dyDescent="0.25"/>
    <row r="42" spans="1:7" ht="16.5" customHeight="1" x14ac:dyDescent="0.25"/>
    <row r="43" spans="1:7" ht="16.5" customHeight="1" x14ac:dyDescent="0.25"/>
  </sheetData>
  <mergeCells count="42">
    <mergeCell ref="B26:D26"/>
    <mergeCell ref="B16:D16"/>
    <mergeCell ref="B17:D17"/>
    <mergeCell ref="A4:C4"/>
    <mergeCell ref="B25:D25"/>
    <mergeCell ref="B18:D18"/>
    <mergeCell ref="B19:D19"/>
    <mergeCell ref="B20:D20"/>
    <mergeCell ref="B21:D21"/>
    <mergeCell ref="B22:D22"/>
    <mergeCell ref="B23:D23"/>
    <mergeCell ref="B24:D24"/>
    <mergeCell ref="B11:D11"/>
    <mergeCell ref="B12:D12"/>
    <mergeCell ref="B13:D13"/>
    <mergeCell ref="B14:D14"/>
    <mergeCell ref="B15:D15"/>
    <mergeCell ref="A1:G1"/>
    <mergeCell ref="B7:D7"/>
    <mergeCell ref="B8:D8"/>
    <mergeCell ref="B9:D9"/>
    <mergeCell ref="B10:D10"/>
    <mergeCell ref="E4:G4"/>
    <mergeCell ref="A5:G5"/>
    <mergeCell ref="B6:D6"/>
    <mergeCell ref="E2:G2"/>
    <mergeCell ref="E3:G3"/>
    <mergeCell ref="A2:D2"/>
    <mergeCell ref="A3:D3"/>
    <mergeCell ref="A32:D32"/>
    <mergeCell ref="B27:D27"/>
    <mergeCell ref="B28:D28"/>
    <mergeCell ref="B29:D29"/>
    <mergeCell ref="B30:D30"/>
    <mergeCell ref="B31:D31"/>
    <mergeCell ref="A37:G37"/>
    <mergeCell ref="A38:G38"/>
    <mergeCell ref="A39:G39"/>
    <mergeCell ref="A33:G33"/>
    <mergeCell ref="A34:G34"/>
    <mergeCell ref="A35:G35"/>
    <mergeCell ref="A36:G36"/>
  </mergeCells>
  <pageMargins left="0.70866141732283472" right="0.70866141732283472" top="1.5354330708661419" bottom="0.74803149606299213" header="0.31496062992125984" footer="0.31496062992125984"/>
  <pageSetup paperSize="9" scale="66" orientation="portrait" r:id="rId1"/>
  <headerFooter>
    <oddHeader>&amp;R&amp;G</oddHeader>
    <oddFooter xml:space="preserve">&amp;C&amp;"Times New Roman,Negrito itálico"RUA SOLDADO ANTONIO DA SILVEIRA 28, CAMPO GRANDE – RIO DE JANEIRO/RJ 23.017-454
INSC. ESTADUAL: 11.726.941
E-MAIL: oms.servico@gmail.com / Tel: (62) 9 8320-3435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AF3F-D31F-4C71-9AFE-8C57E463A672}">
  <dimension ref="A1:K851"/>
  <sheetViews>
    <sheetView view="pageBreakPreview" topLeftCell="A840" zoomScaleNormal="100" zoomScaleSheetLayoutView="100" workbookViewId="0">
      <selection activeCell="G747" sqref="G747"/>
    </sheetView>
  </sheetViews>
  <sheetFormatPr defaultRowHeight="12.75" x14ac:dyDescent="0.25"/>
  <cols>
    <col min="1" max="1" width="11.5703125" style="57" customWidth="1"/>
    <col min="2" max="3" width="12.5703125" style="57" customWidth="1"/>
    <col min="4" max="4" width="79.140625" style="27" customWidth="1"/>
    <col min="5" max="5" width="7.42578125" style="57" customWidth="1"/>
    <col min="6" max="6" width="12.5703125" style="57" customWidth="1"/>
    <col min="7" max="7" width="14" style="109" customWidth="1"/>
    <col min="8" max="8" width="15.140625" style="58" customWidth="1"/>
    <col min="9" max="9" width="13.5703125" style="57" customWidth="1"/>
    <col min="10" max="10" width="9.140625" style="86" hidden="1" customWidth="1"/>
    <col min="11" max="11" width="10" style="27" bestFit="1" customWidth="1"/>
    <col min="12" max="16384" width="9.140625" style="27"/>
  </cols>
  <sheetData>
    <row r="1" spans="1:11" ht="36" customHeight="1" x14ac:dyDescent="0.25">
      <c r="A1" s="146" t="s">
        <v>1447</v>
      </c>
      <c r="B1" s="147"/>
      <c r="C1" s="147"/>
      <c r="D1" s="147"/>
      <c r="E1" s="147"/>
      <c r="F1" s="147"/>
      <c r="G1" s="147"/>
      <c r="H1" s="147"/>
      <c r="I1" s="148"/>
    </row>
    <row r="2" spans="1:11" ht="36" customHeight="1" x14ac:dyDescent="0.25">
      <c r="A2" s="149" t="s">
        <v>77</v>
      </c>
      <c r="B2" s="150"/>
      <c r="C2" s="150"/>
      <c r="D2" s="150"/>
      <c r="E2" s="150"/>
      <c r="F2" s="150"/>
      <c r="G2" s="151" t="s">
        <v>1448</v>
      </c>
      <c r="H2" s="151"/>
      <c r="I2" s="152"/>
    </row>
    <row r="3" spans="1:11" ht="36" customHeight="1" x14ac:dyDescent="0.25">
      <c r="A3" s="149" t="s">
        <v>1450</v>
      </c>
      <c r="B3" s="150"/>
      <c r="C3" s="150"/>
      <c r="D3" s="150"/>
      <c r="E3" s="150"/>
      <c r="F3" s="150"/>
      <c r="G3" s="151" t="s">
        <v>1449</v>
      </c>
      <c r="H3" s="151"/>
      <c r="I3" s="152"/>
    </row>
    <row r="4" spans="1:11" ht="36" customHeight="1" thickBot="1" x14ac:dyDescent="0.3">
      <c r="A4" s="153" t="s">
        <v>76</v>
      </c>
      <c r="B4" s="154"/>
      <c r="C4" s="154"/>
      <c r="D4" s="155" t="s">
        <v>1451</v>
      </c>
      <c r="E4" s="156"/>
      <c r="F4" s="156"/>
      <c r="G4" s="157" t="s">
        <v>1452</v>
      </c>
      <c r="H4" s="157"/>
      <c r="I4" s="158"/>
    </row>
    <row r="5" spans="1:11" ht="46.5" customHeight="1" thickBot="1" x14ac:dyDescent="0.3">
      <c r="A5" s="143" t="s">
        <v>46</v>
      </c>
      <c r="B5" s="144"/>
      <c r="C5" s="144"/>
      <c r="D5" s="144"/>
      <c r="E5" s="144"/>
      <c r="F5" s="144"/>
      <c r="G5" s="144"/>
      <c r="H5" s="144"/>
      <c r="I5" s="145"/>
    </row>
    <row r="6" spans="1:11" ht="24" customHeight="1" thickBot="1" x14ac:dyDescent="0.3">
      <c r="A6" s="81" t="s">
        <v>1429</v>
      </c>
      <c r="B6" s="82" t="s">
        <v>1428</v>
      </c>
      <c r="C6" s="82" t="s">
        <v>1427</v>
      </c>
      <c r="D6" s="83" t="s">
        <v>1426</v>
      </c>
      <c r="E6" s="82" t="s">
        <v>1425</v>
      </c>
      <c r="F6" s="82" t="s">
        <v>1424</v>
      </c>
      <c r="G6" s="108" t="s">
        <v>1423</v>
      </c>
      <c r="H6" s="84" t="s">
        <v>1422</v>
      </c>
      <c r="I6" s="85" t="s">
        <v>1421</v>
      </c>
    </row>
    <row r="7" spans="1:11" ht="14.25" customHeight="1" x14ac:dyDescent="0.25">
      <c r="A7" s="89" t="s">
        <v>1420</v>
      </c>
      <c r="B7" s="78"/>
      <c r="C7" s="78"/>
      <c r="D7" s="79" t="s">
        <v>6</v>
      </c>
      <c r="E7" s="78"/>
      <c r="F7" s="78"/>
      <c r="G7" s="309"/>
      <c r="H7" s="80">
        <f>SUM(H8:H14)</f>
        <v>31299.519999999997</v>
      </c>
      <c r="I7" s="90">
        <v>2.58E-2</v>
      </c>
    </row>
    <row r="8" spans="1:11" ht="28.5" customHeight="1" x14ac:dyDescent="0.25">
      <c r="A8" s="91" t="s">
        <v>1419</v>
      </c>
      <c r="B8" s="77">
        <v>21301</v>
      </c>
      <c r="C8" s="72" t="s">
        <v>271</v>
      </c>
      <c r="D8" s="76" t="s">
        <v>1418</v>
      </c>
      <c r="E8" s="70" t="s">
        <v>270</v>
      </c>
      <c r="F8" s="299">
        <v>7.5</v>
      </c>
      <c r="G8" s="311">
        <v>326.54000000000002</v>
      </c>
      <c r="H8" s="306">
        <f t="shared" ref="H8:H14" si="0">TRUNC((F8*G8),2)</f>
        <v>2449.0500000000002</v>
      </c>
      <c r="I8" s="92">
        <v>2E-3</v>
      </c>
      <c r="K8" s="27">
        <v>0.82</v>
      </c>
    </row>
    <row r="9" spans="1:11" ht="28.5" customHeight="1" x14ac:dyDescent="0.25">
      <c r="A9" s="91" t="s">
        <v>1417</v>
      </c>
      <c r="B9" s="73">
        <v>270804</v>
      </c>
      <c r="C9" s="72" t="s">
        <v>271</v>
      </c>
      <c r="D9" s="71" t="s">
        <v>50</v>
      </c>
      <c r="E9" s="70" t="s">
        <v>375</v>
      </c>
      <c r="F9" s="300">
        <v>1</v>
      </c>
      <c r="G9" s="312">
        <v>1236.3699999999999</v>
      </c>
      <c r="H9" s="306">
        <f t="shared" si="0"/>
        <v>1236.3699999999999</v>
      </c>
      <c r="I9" s="92">
        <v>1E-3</v>
      </c>
    </row>
    <row r="10" spans="1:11" ht="28.5" customHeight="1" x14ac:dyDescent="0.25">
      <c r="A10" s="91" t="s">
        <v>1416</v>
      </c>
      <c r="B10" s="73">
        <v>270811</v>
      </c>
      <c r="C10" s="72" t="s">
        <v>271</v>
      </c>
      <c r="D10" s="71" t="s">
        <v>1415</v>
      </c>
      <c r="E10" s="70" t="s">
        <v>303</v>
      </c>
      <c r="F10" s="300">
        <v>1</v>
      </c>
      <c r="G10" s="311">
        <v>556.37</v>
      </c>
      <c r="H10" s="306">
        <f t="shared" si="0"/>
        <v>556.37</v>
      </c>
      <c r="I10" s="92">
        <v>5.0000000000000001E-4</v>
      </c>
    </row>
    <row r="11" spans="1:11" ht="36.200000000000003" customHeight="1" x14ac:dyDescent="0.25">
      <c r="A11" s="91" t="s">
        <v>1414</v>
      </c>
      <c r="B11" s="77">
        <v>20212</v>
      </c>
      <c r="C11" s="70" t="s">
        <v>494</v>
      </c>
      <c r="D11" s="76" t="s">
        <v>1413</v>
      </c>
      <c r="E11" s="70" t="s">
        <v>270</v>
      </c>
      <c r="F11" s="301">
        <v>50.82</v>
      </c>
      <c r="G11" s="311">
        <v>255.12</v>
      </c>
      <c r="H11" s="306">
        <f t="shared" si="0"/>
        <v>12965.19</v>
      </c>
      <c r="I11" s="92">
        <v>1.0699999999999999E-2</v>
      </c>
    </row>
    <row r="12" spans="1:11" ht="28.5" customHeight="1" x14ac:dyDescent="0.25">
      <c r="A12" s="91" t="s">
        <v>1412</v>
      </c>
      <c r="B12" s="77">
        <v>20600</v>
      </c>
      <c r="C12" s="72" t="s">
        <v>271</v>
      </c>
      <c r="D12" s="76" t="s">
        <v>1411</v>
      </c>
      <c r="E12" s="70" t="s">
        <v>270</v>
      </c>
      <c r="F12" s="301">
        <v>174.34</v>
      </c>
      <c r="G12" s="311">
        <v>59.93</v>
      </c>
      <c r="H12" s="306">
        <f t="shared" si="0"/>
        <v>10448.19</v>
      </c>
      <c r="I12" s="92">
        <v>8.6E-3</v>
      </c>
    </row>
    <row r="13" spans="1:11" ht="28.5" customHeight="1" x14ac:dyDescent="0.25">
      <c r="A13" s="91" t="s">
        <v>1410</v>
      </c>
      <c r="B13" s="77">
        <v>50101</v>
      </c>
      <c r="C13" s="72" t="s">
        <v>271</v>
      </c>
      <c r="D13" s="71" t="s">
        <v>233</v>
      </c>
      <c r="E13" s="70" t="s">
        <v>284</v>
      </c>
      <c r="F13" s="300">
        <v>36</v>
      </c>
      <c r="G13" s="311">
        <v>82.5</v>
      </c>
      <c r="H13" s="306">
        <f t="shared" si="0"/>
        <v>2970</v>
      </c>
      <c r="I13" s="92">
        <v>2.3999999999999998E-3</v>
      </c>
    </row>
    <row r="14" spans="1:11" ht="28.5" customHeight="1" x14ac:dyDescent="0.25">
      <c r="A14" s="91" t="s">
        <v>1409</v>
      </c>
      <c r="B14" s="77">
        <v>50102</v>
      </c>
      <c r="C14" s="72" t="s">
        <v>271</v>
      </c>
      <c r="D14" s="76" t="s">
        <v>1408</v>
      </c>
      <c r="E14" s="70" t="s">
        <v>1407</v>
      </c>
      <c r="F14" s="299">
        <v>151.19999999999999</v>
      </c>
      <c r="G14" s="311">
        <v>4.46</v>
      </c>
      <c r="H14" s="306">
        <f t="shared" si="0"/>
        <v>674.35</v>
      </c>
      <c r="I14" s="92">
        <v>5.9999999999999995E-4</v>
      </c>
    </row>
    <row r="15" spans="1:11" ht="14.25" customHeight="1" x14ac:dyDescent="0.25">
      <c r="A15" s="93" t="s">
        <v>1406</v>
      </c>
      <c r="B15" s="74"/>
      <c r="C15" s="74"/>
      <c r="D15" s="75" t="s">
        <v>1405</v>
      </c>
      <c r="E15" s="74"/>
      <c r="F15" s="302"/>
      <c r="G15" s="313"/>
      <c r="H15" s="307">
        <f>SUM(H16:H17)</f>
        <v>48859.8</v>
      </c>
      <c r="I15" s="94">
        <v>4.02E-2</v>
      </c>
    </row>
    <row r="16" spans="1:11" ht="28.5" customHeight="1" x14ac:dyDescent="0.25">
      <c r="A16" s="91" t="s">
        <v>1404</v>
      </c>
      <c r="B16" s="73">
        <v>250101</v>
      </c>
      <c r="C16" s="72" t="s">
        <v>271</v>
      </c>
      <c r="D16" s="71" t="s">
        <v>48</v>
      </c>
      <c r="E16" s="70" t="s">
        <v>47</v>
      </c>
      <c r="F16" s="300">
        <v>330</v>
      </c>
      <c r="G16" s="311">
        <v>70.540000000000006</v>
      </c>
      <c r="H16" s="306">
        <f>TRUNC((F16*G16),2)</f>
        <v>23278.2</v>
      </c>
      <c r="I16" s="92">
        <v>1.9199999999999998E-2</v>
      </c>
    </row>
    <row r="17" spans="1:9" ht="28.5" customHeight="1" x14ac:dyDescent="0.25">
      <c r="A17" s="91" t="s">
        <v>1403</v>
      </c>
      <c r="B17" s="73">
        <v>250103</v>
      </c>
      <c r="C17" s="72" t="s">
        <v>271</v>
      </c>
      <c r="D17" s="71" t="s">
        <v>232</v>
      </c>
      <c r="E17" s="70" t="s">
        <v>47</v>
      </c>
      <c r="F17" s="300">
        <v>1320</v>
      </c>
      <c r="G17" s="311">
        <v>19.38</v>
      </c>
      <c r="H17" s="306">
        <f>TRUNC((F17*G17),2)</f>
        <v>25581.599999999999</v>
      </c>
      <c r="I17" s="92">
        <v>2.1100000000000001E-2</v>
      </c>
    </row>
    <row r="18" spans="1:9" ht="14.25" customHeight="1" x14ac:dyDescent="0.25">
      <c r="A18" s="93" t="s">
        <v>1402</v>
      </c>
      <c r="B18" s="74"/>
      <c r="C18" s="74"/>
      <c r="D18" s="75" t="s">
        <v>1401</v>
      </c>
      <c r="E18" s="74"/>
      <c r="F18" s="302"/>
      <c r="G18" s="313"/>
      <c r="H18" s="307">
        <f>SUM(H19:H28)</f>
        <v>10882.24</v>
      </c>
      <c r="I18" s="94">
        <v>8.9999999999999993E-3</v>
      </c>
    </row>
    <row r="19" spans="1:9" ht="28.5" customHeight="1" x14ac:dyDescent="0.25">
      <c r="A19" s="91" t="s">
        <v>1400</v>
      </c>
      <c r="B19" s="77">
        <v>20118</v>
      </c>
      <c r="C19" s="72" t="s">
        <v>271</v>
      </c>
      <c r="D19" s="71" t="s">
        <v>293</v>
      </c>
      <c r="E19" s="70" t="s">
        <v>290</v>
      </c>
      <c r="F19" s="299">
        <v>2.1</v>
      </c>
      <c r="G19" s="311">
        <v>29.86</v>
      </c>
      <c r="H19" s="306">
        <f t="shared" ref="H19:H28" si="1">TRUNC((F19*G19),2)</f>
        <v>62.7</v>
      </c>
      <c r="I19" s="92">
        <v>1E-4</v>
      </c>
    </row>
    <row r="20" spans="1:9" ht="14.25" customHeight="1" x14ac:dyDescent="0.25">
      <c r="A20" s="91" t="s">
        <v>1399</v>
      </c>
      <c r="B20" s="70" t="s">
        <v>1398</v>
      </c>
      <c r="C20" s="70" t="s">
        <v>298</v>
      </c>
      <c r="D20" s="71" t="s">
        <v>1397</v>
      </c>
      <c r="E20" s="70" t="s">
        <v>307</v>
      </c>
      <c r="F20" s="300">
        <v>11</v>
      </c>
      <c r="G20" s="311">
        <v>50.09</v>
      </c>
      <c r="H20" s="306">
        <f t="shared" si="1"/>
        <v>550.99</v>
      </c>
      <c r="I20" s="92">
        <v>5.0000000000000001E-4</v>
      </c>
    </row>
    <row r="21" spans="1:9" ht="28.5" customHeight="1" x14ac:dyDescent="0.25">
      <c r="A21" s="91" t="s">
        <v>1396</v>
      </c>
      <c r="B21" s="77">
        <v>20109</v>
      </c>
      <c r="C21" s="72" t="s">
        <v>271</v>
      </c>
      <c r="D21" s="76" t="s">
        <v>500</v>
      </c>
      <c r="E21" s="70" t="s">
        <v>270</v>
      </c>
      <c r="F21" s="301">
        <v>220.34</v>
      </c>
      <c r="G21" s="311">
        <v>10.87</v>
      </c>
      <c r="H21" s="306">
        <f t="shared" si="1"/>
        <v>2395.09</v>
      </c>
      <c r="I21" s="92">
        <v>2E-3</v>
      </c>
    </row>
    <row r="22" spans="1:9" ht="36.200000000000003" customHeight="1" x14ac:dyDescent="0.25">
      <c r="A22" s="91" t="s">
        <v>1395</v>
      </c>
      <c r="B22" s="77">
        <v>20107</v>
      </c>
      <c r="C22" s="70" t="s">
        <v>494</v>
      </c>
      <c r="D22" s="76" t="s">
        <v>1394</v>
      </c>
      <c r="E22" s="70" t="s">
        <v>303</v>
      </c>
      <c r="F22" s="300">
        <v>7</v>
      </c>
      <c r="G22" s="311">
        <v>415.44</v>
      </c>
      <c r="H22" s="306">
        <f t="shared" si="1"/>
        <v>2908.08</v>
      </c>
      <c r="I22" s="92">
        <v>2.3999999999999998E-3</v>
      </c>
    </row>
    <row r="23" spans="1:9" ht="28.5" customHeight="1" x14ac:dyDescent="0.25">
      <c r="A23" s="91" t="s">
        <v>1393</v>
      </c>
      <c r="B23" s="77">
        <v>41003</v>
      </c>
      <c r="C23" s="72" t="s">
        <v>271</v>
      </c>
      <c r="D23" s="76" t="s">
        <v>889</v>
      </c>
      <c r="E23" s="70" t="s">
        <v>290</v>
      </c>
      <c r="F23" s="301">
        <v>31.86</v>
      </c>
      <c r="G23" s="311">
        <v>20.47</v>
      </c>
      <c r="H23" s="306">
        <f t="shared" si="1"/>
        <v>652.16999999999996</v>
      </c>
      <c r="I23" s="92">
        <v>5.0000000000000001E-4</v>
      </c>
    </row>
    <row r="24" spans="1:9" ht="28.5" customHeight="1" x14ac:dyDescent="0.25">
      <c r="A24" s="91" t="s">
        <v>1392</v>
      </c>
      <c r="B24" s="77">
        <v>41012</v>
      </c>
      <c r="C24" s="72" t="s">
        <v>271</v>
      </c>
      <c r="D24" s="71" t="s">
        <v>106</v>
      </c>
      <c r="E24" s="70" t="s">
        <v>290</v>
      </c>
      <c r="F24" s="301">
        <v>31.86</v>
      </c>
      <c r="G24" s="311">
        <v>4.0999999999999996</v>
      </c>
      <c r="H24" s="306">
        <f t="shared" si="1"/>
        <v>130.62</v>
      </c>
      <c r="I24" s="92">
        <v>1E-4</v>
      </c>
    </row>
    <row r="25" spans="1:9" ht="28.5" customHeight="1" x14ac:dyDescent="0.25">
      <c r="A25" s="91" t="s">
        <v>1391</v>
      </c>
      <c r="B25" s="77">
        <v>41006</v>
      </c>
      <c r="C25" s="72" t="s">
        <v>271</v>
      </c>
      <c r="D25" s="71" t="s">
        <v>105</v>
      </c>
      <c r="E25" s="70" t="s">
        <v>486</v>
      </c>
      <c r="F25" s="299">
        <v>318.60000000000002</v>
      </c>
      <c r="G25" s="311">
        <v>2.2200000000000002</v>
      </c>
      <c r="H25" s="306">
        <f t="shared" si="1"/>
        <v>707.29</v>
      </c>
      <c r="I25" s="92">
        <v>5.9999999999999995E-4</v>
      </c>
    </row>
    <row r="26" spans="1:9" ht="28.5" customHeight="1" x14ac:dyDescent="0.25">
      <c r="A26" s="91" t="s">
        <v>1390</v>
      </c>
      <c r="B26" s="77">
        <v>20118</v>
      </c>
      <c r="C26" s="72" t="s">
        <v>271</v>
      </c>
      <c r="D26" s="71" t="s">
        <v>293</v>
      </c>
      <c r="E26" s="70" t="s">
        <v>290</v>
      </c>
      <c r="F26" s="301">
        <v>0.79</v>
      </c>
      <c r="G26" s="311">
        <v>29.86</v>
      </c>
      <c r="H26" s="306">
        <f t="shared" si="1"/>
        <v>23.58</v>
      </c>
      <c r="I26" s="92">
        <v>0</v>
      </c>
    </row>
    <row r="27" spans="1:9" ht="28.5" customHeight="1" x14ac:dyDescent="0.25">
      <c r="A27" s="91" t="s">
        <v>1389</v>
      </c>
      <c r="B27" s="77">
        <v>20127</v>
      </c>
      <c r="C27" s="72" t="s">
        <v>271</v>
      </c>
      <c r="D27" s="76" t="s">
        <v>1388</v>
      </c>
      <c r="E27" s="70" t="s">
        <v>290</v>
      </c>
      <c r="F27" s="299">
        <v>0.3</v>
      </c>
      <c r="G27" s="311">
        <v>178.05</v>
      </c>
      <c r="H27" s="306">
        <f t="shared" si="1"/>
        <v>53.41</v>
      </c>
      <c r="I27" s="92">
        <v>0</v>
      </c>
    </row>
    <row r="28" spans="1:9" ht="28.5" customHeight="1" x14ac:dyDescent="0.25">
      <c r="A28" s="91" t="s">
        <v>1387</v>
      </c>
      <c r="B28" s="77">
        <v>30104</v>
      </c>
      <c r="C28" s="72" t="s">
        <v>271</v>
      </c>
      <c r="D28" s="71" t="s">
        <v>291</v>
      </c>
      <c r="E28" s="70" t="s">
        <v>290</v>
      </c>
      <c r="F28" s="301">
        <v>50.13</v>
      </c>
      <c r="G28" s="311">
        <v>67.790000000000006</v>
      </c>
      <c r="H28" s="306">
        <f t="shared" si="1"/>
        <v>3398.31</v>
      </c>
      <c r="I28" s="92">
        <v>2.8E-3</v>
      </c>
    </row>
    <row r="29" spans="1:9" ht="14.25" customHeight="1" x14ac:dyDescent="0.25">
      <c r="A29" s="93" t="s">
        <v>1386</v>
      </c>
      <c r="B29" s="74"/>
      <c r="C29" s="74"/>
      <c r="D29" s="75" t="s">
        <v>1385</v>
      </c>
      <c r="E29" s="74"/>
      <c r="F29" s="302"/>
      <c r="G29" s="313"/>
      <c r="H29" s="307">
        <f>H30+H32+H34+H41+H57+H90+H124+H219+H224+H231+H233+H238+H248+H250+H255+H258+H270+H287</f>
        <v>284955.26</v>
      </c>
      <c r="I29" s="94">
        <v>0.2344</v>
      </c>
    </row>
    <row r="30" spans="1:9" ht="14.25" customHeight="1" x14ac:dyDescent="0.25">
      <c r="A30" s="93" t="s">
        <v>1384</v>
      </c>
      <c r="B30" s="74"/>
      <c r="C30" s="74"/>
      <c r="D30" s="75" t="s">
        <v>6</v>
      </c>
      <c r="E30" s="74"/>
      <c r="F30" s="302"/>
      <c r="G30" s="313"/>
      <c r="H30" s="307">
        <f>SUM(H31)</f>
        <v>1179.27</v>
      </c>
      <c r="I30" s="94">
        <v>1E-3</v>
      </c>
    </row>
    <row r="31" spans="1:9" ht="36.200000000000003" customHeight="1" x14ac:dyDescent="0.25">
      <c r="A31" s="91" t="s">
        <v>1383</v>
      </c>
      <c r="B31" s="77">
        <v>20701</v>
      </c>
      <c r="C31" s="70" t="s">
        <v>494</v>
      </c>
      <c r="D31" s="76" t="s">
        <v>1382</v>
      </c>
      <c r="E31" s="70" t="s">
        <v>270</v>
      </c>
      <c r="F31" s="301">
        <v>281.45</v>
      </c>
      <c r="G31" s="311">
        <v>4.1900000000000004</v>
      </c>
      <c r="H31" s="306">
        <f>TRUNC((F31*G31),2)</f>
        <v>1179.27</v>
      </c>
      <c r="I31" s="92">
        <v>1E-3</v>
      </c>
    </row>
    <row r="32" spans="1:9" ht="14.25" customHeight="1" x14ac:dyDescent="0.25">
      <c r="A32" s="93" t="s">
        <v>1381</v>
      </c>
      <c r="B32" s="74"/>
      <c r="C32" s="74"/>
      <c r="D32" s="75" t="s">
        <v>141</v>
      </c>
      <c r="E32" s="74"/>
      <c r="F32" s="302"/>
      <c r="G32" s="313"/>
      <c r="H32" s="307">
        <f>SUM(H33)</f>
        <v>712.35</v>
      </c>
      <c r="I32" s="94">
        <v>5.9999999999999995E-4</v>
      </c>
    </row>
    <row r="33" spans="1:9" ht="28.5" customHeight="1" x14ac:dyDescent="0.25">
      <c r="A33" s="91" t="s">
        <v>1380</v>
      </c>
      <c r="B33" s="77">
        <v>30101</v>
      </c>
      <c r="C33" s="72" t="s">
        <v>271</v>
      </c>
      <c r="D33" s="71" t="s">
        <v>140</v>
      </c>
      <c r="E33" s="70" t="s">
        <v>290</v>
      </c>
      <c r="F33" s="299">
        <v>19.7</v>
      </c>
      <c r="G33" s="311">
        <v>36.159999999999997</v>
      </c>
      <c r="H33" s="306">
        <f>TRUNC((F33*G33),2)</f>
        <v>712.35</v>
      </c>
      <c r="I33" s="92">
        <v>5.9999999999999995E-4</v>
      </c>
    </row>
    <row r="34" spans="1:9" ht="14.25" customHeight="1" x14ac:dyDescent="0.25">
      <c r="A34" s="93" t="s">
        <v>1379</v>
      </c>
      <c r="B34" s="74"/>
      <c r="C34" s="74"/>
      <c r="D34" s="75" t="s">
        <v>53</v>
      </c>
      <c r="E34" s="74"/>
      <c r="F34" s="302"/>
      <c r="G34" s="313"/>
      <c r="H34" s="307">
        <f>H35+H38</f>
        <v>2263.2800000000002</v>
      </c>
      <c r="I34" s="94">
        <v>1.9E-3</v>
      </c>
    </row>
    <row r="35" spans="1:9" ht="14.25" customHeight="1" x14ac:dyDescent="0.25">
      <c r="A35" s="93" t="s">
        <v>1378</v>
      </c>
      <c r="B35" s="74"/>
      <c r="C35" s="74"/>
      <c r="D35" s="75" t="s">
        <v>202</v>
      </c>
      <c r="E35" s="74"/>
      <c r="F35" s="302"/>
      <c r="G35" s="313"/>
      <c r="H35" s="307">
        <f>SUM(H36:H37)</f>
        <v>1739.3600000000001</v>
      </c>
      <c r="I35" s="94">
        <v>1.4E-3</v>
      </c>
    </row>
    <row r="36" spans="1:9" ht="28.5" customHeight="1" x14ac:dyDescent="0.25">
      <c r="A36" s="91" t="s">
        <v>1377</v>
      </c>
      <c r="B36" s="77">
        <v>41140</v>
      </c>
      <c r="C36" s="72" t="s">
        <v>271</v>
      </c>
      <c r="D36" s="76" t="s">
        <v>836</v>
      </c>
      <c r="E36" s="70" t="s">
        <v>270</v>
      </c>
      <c r="F36" s="301">
        <v>281.45</v>
      </c>
      <c r="G36" s="311">
        <v>2.09</v>
      </c>
      <c r="H36" s="306">
        <f>TRUNC((F36*G36),2)</f>
        <v>588.23</v>
      </c>
      <c r="I36" s="92">
        <v>5.0000000000000001E-4</v>
      </c>
    </row>
    <row r="37" spans="1:9" ht="28.5" customHeight="1" x14ac:dyDescent="0.25">
      <c r="A37" s="91" t="s">
        <v>1376</v>
      </c>
      <c r="B37" s="77">
        <v>41002</v>
      </c>
      <c r="C37" s="72" t="s">
        <v>271</v>
      </c>
      <c r="D37" s="71" t="s">
        <v>72</v>
      </c>
      <c r="E37" s="70" t="s">
        <v>270</v>
      </c>
      <c r="F37" s="301">
        <v>281.45</v>
      </c>
      <c r="G37" s="311">
        <v>4.09</v>
      </c>
      <c r="H37" s="306">
        <f>TRUNC((F37*G37),2)</f>
        <v>1151.1300000000001</v>
      </c>
      <c r="I37" s="92">
        <v>8.9999999999999998E-4</v>
      </c>
    </row>
    <row r="38" spans="1:9" ht="14.25" customHeight="1" x14ac:dyDescent="0.25">
      <c r="A38" s="93" t="s">
        <v>1375</v>
      </c>
      <c r="B38" s="74"/>
      <c r="C38" s="74"/>
      <c r="D38" s="75" t="s">
        <v>222</v>
      </c>
      <c r="E38" s="74"/>
      <c r="F38" s="302"/>
      <c r="G38" s="313"/>
      <c r="H38" s="307">
        <f>SUM(H39:H40)</f>
        <v>523.92000000000007</v>
      </c>
      <c r="I38" s="94">
        <v>4.0000000000000002E-4</v>
      </c>
    </row>
    <row r="39" spans="1:9" ht="28.5" customHeight="1" x14ac:dyDescent="0.25">
      <c r="A39" s="91" t="s">
        <v>1374</v>
      </c>
      <c r="B39" s="77">
        <v>40101</v>
      </c>
      <c r="C39" s="72" t="s">
        <v>271</v>
      </c>
      <c r="D39" s="71" t="s">
        <v>52</v>
      </c>
      <c r="E39" s="70" t="s">
        <v>290</v>
      </c>
      <c r="F39" s="300">
        <v>12</v>
      </c>
      <c r="G39" s="311">
        <v>26.26</v>
      </c>
      <c r="H39" s="306">
        <f>TRUNC((F39*G39),2)</f>
        <v>315.12</v>
      </c>
      <c r="I39" s="92">
        <v>2.9999999999999997E-4</v>
      </c>
    </row>
    <row r="40" spans="1:9" ht="28.5" customHeight="1" x14ac:dyDescent="0.25">
      <c r="A40" s="91" t="s">
        <v>1373</v>
      </c>
      <c r="B40" s="77">
        <v>40902</v>
      </c>
      <c r="C40" s="72" t="s">
        <v>271</v>
      </c>
      <c r="D40" s="71" t="s">
        <v>96</v>
      </c>
      <c r="E40" s="70" t="s">
        <v>290</v>
      </c>
      <c r="F40" s="300">
        <v>12</v>
      </c>
      <c r="G40" s="311">
        <v>17.399999999999999</v>
      </c>
      <c r="H40" s="306">
        <f>TRUNC((F40*G40),2)</f>
        <v>208.8</v>
      </c>
      <c r="I40" s="92">
        <v>2.0000000000000001E-4</v>
      </c>
    </row>
    <row r="41" spans="1:9" ht="14.25" customHeight="1" x14ac:dyDescent="0.25">
      <c r="A41" s="93" t="s">
        <v>1372</v>
      </c>
      <c r="B41" s="74"/>
      <c r="C41" s="74"/>
      <c r="D41" s="75" t="s">
        <v>67</v>
      </c>
      <c r="E41" s="74"/>
      <c r="F41" s="302"/>
      <c r="G41" s="313"/>
      <c r="H41" s="307">
        <f>H42+H46+H55</f>
        <v>17519.38</v>
      </c>
      <c r="I41" s="94">
        <v>1.44E-2</v>
      </c>
    </row>
    <row r="42" spans="1:9" ht="14.25" customHeight="1" x14ac:dyDescent="0.25">
      <c r="A42" s="93" t="s">
        <v>1371</v>
      </c>
      <c r="B42" s="74"/>
      <c r="C42" s="74"/>
      <c r="D42" s="75" t="s">
        <v>102</v>
      </c>
      <c r="E42" s="74"/>
      <c r="F42" s="302"/>
      <c r="G42" s="313"/>
      <c r="H42" s="307">
        <f>SUM(H43:H45)</f>
        <v>11138.05</v>
      </c>
      <c r="I42" s="94">
        <v>9.1999999999999998E-3</v>
      </c>
    </row>
    <row r="43" spans="1:9" ht="28.5" customHeight="1" x14ac:dyDescent="0.25">
      <c r="A43" s="91" t="s">
        <v>1370</v>
      </c>
      <c r="B43" s="77">
        <v>50302</v>
      </c>
      <c r="C43" s="72" t="s">
        <v>271</v>
      </c>
      <c r="D43" s="71" t="s">
        <v>98</v>
      </c>
      <c r="E43" s="70" t="s">
        <v>55</v>
      </c>
      <c r="F43" s="300">
        <v>132</v>
      </c>
      <c r="G43" s="311">
        <v>55.04</v>
      </c>
      <c r="H43" s="306">
        <f>TRUNC((F43*G43),2)</f>
        <v>7265.28</v>
      </c>
      <c r="I43" s="92">
        <v>6.0000000000000001E-3</v>
      </c>
    </row>
    <row r="44" spans="1:9" ht="28.5" customHeight="1" x14ac:dyDescent="0.25">
      <c r="A44" s="91" t="s">
        <v>1369</v>
      </c>
      <c r="B44" s="77">
        <v>52005</v>
      </c>
      <c r="C44" s="72" t="s">
        <v>271</v>
      </c>
      <c r="D44" s="71" t="s">
        <v>192</v>
      </c>
      <c r="E44" s="70" t="s">
        <v>359</v>
      </c>
      <c r="F44" s="299">
        <v>281.10000000000002</v>
      </c>
      <c r="G44" s="311">
        <v>10.49</v>
      </c>
      <c r="H44" s="306">
        <f>TRUNC((F44*G44),2)</f>
        <v>2948.73</v>
      </c>
      <c r="I44" s="92">
        <v>2.3999999999999998E-3</v>
      </c>
    </row>
    <row r="45" spans="1:9" ht="28.5" customHeight="1" x14ac:dyDescent="0.25">
      <c r="A45" s="91" t="s">
        <v>1368</v>
      </c>
      <c r="B45" s="77">
        <v>52014</v>
      </c>
      <c r="C45" s="72" t="s">
        <v>271</v>
      </c>
      <c r="D45" s="71" t="s">
        <v>191</v>
      </c>
      <c r="E45" s="70" t="s">
        <v>359</v>
      </c>
      <c r="F45" s="299">
        <v>71.3</v>
      </c>
      <c r="G45" s="311">
        <v>12.96</v>
      </c>
      <c r="H45" s="306">
        <f>TRUNC((F45*G45),2)</f>
        <v>924.04</v>
      </c>
      <c r="I45" s="92">
        <v>8.0000000000000004E-4</v>
      </c>
    </row>
    <row r="46" spans="1:9" ht="14.25" customHeight="1" x14ac:dyDescent="0.25">
      <c r="A46" s="93" t="s">
        <v>1367</v>
      </c>
      <c r="B46" s="74"/>
      <c r="C46" s="74"/>
      <c r="D46" s="75" t="s">
        <v>101</v>
      </c>
      <c r="E46" s="74"/>
      <c r="F46" s="302"/>
      <c r="G46" s="313"/>
      <c r="H46" s="307">
        <f>SUM(H47:H54)</f>
        <v>6315.4500000000007</v>
      </c>
      <c r="I46" s="94">
        <v>5.1999999999999998E-3</v>
      </c>
    </row>
    <row r="47" spans="1:9" ht="28.5" customHeight="1" x14ac:dyDescent="0.25">
      <c r="A47" s="91" t="s">
        <v>1366</v>
      </c>
      <c r="B47" s="77">
        <v>50901</v>
      </c>
      <c r="C47" s="72" t="s">
        <v>271</v>
      </c>
      <c r="D47" s="71" t="s">
        <v>66</v>
      </c>
      <c r="E47" s="70" t="s">
        <v>290</v>
      </c>
      <c r="F47" s="301">
        <v>7.25</v>
      </c>
      <c r="G47" s="311">
        <v>33.25</v>
      </c>
      <c r="H47" s="306">
        <f t="shared" ref="H47:H54" si="2">TRUNC((F47*G47),2)</f>
        <v>241.06</v>
      </c>
      <c r="I47" s="92">
        <v>2.0000000000000001E-4</v>
      </c>
    </row>
    <row r="48" spans="1:9" ht="28.5" customHeight="1" x14ac:dyDescent="0.25">
      <c r="A48" s="91" t="s">
        <v>1365</v>
      </c>
      <c r="B48" s="77">
        <v>50902</v>
      </c>
      <c r="C48" s="72" t="s">
        <v>271</v>
      </c>
      <c r="D48" s="71" t="s">
        <v>84</v>
      </c>
      <c r="E48" s="70" t="s">
        <v>270</v>
      </c>
      <c r="F48" s="301">
        <v>11.16</v>
      </c>
      <c r="G48" s="311">
        <v>4.09</v>
      </c>
      <c r="H48" s="306">
        <f t="shared" si="2"/>
        <v>45.64</v>
      </c>
      <c r="I48" s="92">
        <v>0</v>
      </c>
    </row>
    <row r="49" spans="1:9" ht="28.5" customHeight="1" x14ac:dyDescent="0.25">
      <c r="A49" s="91" t="s">
        <v>1364</v>
      </c>
      <c r="B49" s="73">
        <v>96619</v>
      </c>
      <c r="C49" s="70" t="s">
        <v>56</v>
      </c>
      <c r="D49" s="76" t="s">
        <v>1363</v>
      </c>
      <c r="E49" s="70" t="s">
        <v>270</v>
      </c>
      <c r="F49" s="299">
        <v>11.2</v>
      </c>
      <c r="G49" s="311">
        <v>26.63</v>
      </c>
      <c r="H49" s="306">
        <f t="shared" si="2"/>
        <v>298.25</v>
      </c>
      <c r="I49" s="92">
        <v>2.0000000000000001E-4</v>
      </c>
    </row>
    <row r="50" spans="1:9" ht="28.5" customHeight="1" x14ac:dyDescent="0.25">
      <c r="A50" s="91" t="s">
        <v>1362</v>
      </c>
      <c r="B50" s="77">
        <v>51030</v>
      </c>
      <c r="C50" s="72" t="s">
        <v>271</v>
      </c>
      <c r="D50" s="76" t="s">
        <v>875</v>
      </c>
      <c r="E50" s="70" t="s">
        <v>290</v>
      </c>
      <c r="F50" s="301">
        <v>6.78</v>
      </c>
      <c r="G50" s="311">
        <v>420.69</v>
      </c>
      <c r="H50" s="306">
        <f t="shared" si="2"/>
        <v>2852.27</v>
      </c>
      <c r="I50" s="92">
        <v>2.3E-3</v>
      </c>
    </row>
    <row r="51" spans="1:9" ht="28.5" customHeight="1" x14ac:dyDescent="0.25">
      <c r="A51" s="91" t="s">
        <v>1361</v>
      </c>
      <c r="B51" s="77">
        <v>51026</v>
      </c>
      <c r="C51" s="72" t="s">
        <v>271</v>
      </c>
      <c r="D51" s="76" t="s">
        <v>468</v>
      </c>
      <c r="E51" s="70" t="s">
        <v>290</v>
      </c>
      <c r="F51" s="301">
        <v>6.78</v>
      </c>
      <c r="G51" s="311">
        <v>31.05</v>
      </c>
      <c r="H51" s="306">
        <f t="shared" si="2"/>
        <v>210.51</v>
      </c>
      <c r="I51" s="92">
        <v>2.0000000000000001E-4</v>
      </c>
    </row>
    <row r="52" spans="1:9" ht="28.5" customHeight="1" x14ac:dyDescent="0.25">
      <c r="A52" s="91" t="s">
        <v>1360</v>
      </c>
      <c r="B52" s="77">
        <v>52014</v>
      </c>
      <c r="C52" s="72" t="s">
        <v>271</v>
      </c>
      <c r="D52" s="71" t="s">
        <v>191</v>
      </c>
      <c r="E52" s="70" t="s">
        <v>359</v>
      </c>
      <c r="F52" s="300">
        <v>35</v>
      </c>
      <c r="G52" s="311">
        <v>12.96</v>
      </c>
      <c r="H52" s="306">
        <f t="shared" si="2"/>
        <v>453.6</v>
      </c>
      <c r="I52" s="92">
        <v>4.0000000000000002E-4</v>
      </c>
    </row>
    <row r="53" spans="1:9" ht="28.5" customHeight="1" x14ac:dyDescent="0.25">
      <c r="A53" s="91" t="s">
        <v>1359</v>
      </c>
      <c r="B53" s="77">
        <v>52003</v>
      </c>
      <c r="C53" s="72" t="s">
        <v>271</v>
      </c>
      <c r="D53" s="71" t="s">
        <v>196</v>
      </c>
      <c r="E53" s="70" t="s">
        <v>359</v>
      </c>
      <c r="F53" s="300">
        <v>22</v>
      </c>
      <c r="G53" s="311">
        <v>11</v>
      </c>
      <c r="H53" s="306">
        <f t="shared" si="2"/>
        <v>242</v>
      </c>
      <c r="I53" s="92">
        <v>2.0000000000000001E-4</v>
      </c>
    </row>
    <row r="54" spans="1:9" ht="28.5" customHeight="1" x14ac:dyDescent="0.25">
      <c r="A54" s="91" t="s">
        <v>1358</v>
      </c>
      <c r="B54" s="77">
        <v>52005</v>
      </c>
      <c r="C54" s="72" t="s">
        <v>271</v>
      </c>
      <c r="D54" s="71" t="s">
        <v>192</v>
      </c>
      <c r="E54" s="70" t="s">
        <v>359</v>
      </c>
      <c r="F54" s="300">
        <v>188</v>
      </c>
      <c r="G54" s="311">
        <v>10.49</v>
      </c>
      <c r="H54" s="306">
        <f t="shared" si="2"/>
        <v>1972.12</v>
      </c>
      <c r="I54" s="92">
        <v>1.6000000000000001E-3</v>
      </c>
    </row>
    <row r="55" spans="1:9" ht="14.25" customHeight="1" x14ac:dyDescent="0.25">
      <c r="A55" s="93" t="s">
        <v>1357</v>
      </c>
      <c r="B55" s="74"/>
      <c r="C55" s="74"/>
      <c r="D55" s="75" t="s">
        <v>200</v>
      </c>
      <c r="E55" s="74"/>
      <c r="F55" s="302"/>
      <c r="G55" s="313"/>
      <c r="H55" s="307">
        <f>SUM(H56)</f>
        <v>65.88</v>
      </c>
      <c r="I55" s="94">
        <v>1E-4</v>
      </c>
    </row>
    <row r="56" spans="1:9" ht="28.5" customHeight="1" x14ac:dyDescent="0.25">
      <c r="A56" s="91" t="s">
        <v>1356</v>
      </c>
      <c r="B56" s="77">
        <v>50251</v>
      </c>
      <c r="C56" s="72" t="s">
        <v>271</v>
      </c>
      <c r="D56" s="71" t="s">
        <v>143</v>
      </c>
      <c r="E56" s="70" t="s">
        <v>303</v>
      </c>
      <c r="F56" s="300">
        <v>6</v>
      </c>
      <c r="G56" s="311">
        <v>10.98</v>
      </c>
      <c r="H56" s="306">
        <f>TRUNC((F56*G56),2)</f>
        <v>65.88</v>
      </c>
      <c r="I56" s="92">
        <v>1E-4</v>
      </c>
    </row>
    <row r="57" spans="1:9" ht="14.25" customHeight="1" x14ac:dyDescent="0.25">
      <c r="A57" s="93" t="s">
        <v>1355</v>
      </c>
      <c r="B57" s="74"/>
      <c r="C57" s="74"/>
      <c r="D57" s="75" t="s">
        <v>69</v>
      </c>
      <c r="E57" s="74"/>
      <c r="F57" s="302"/>
      <c r="G57" s="313"/>
      <c r="H57" s="307">
        <f>H58+H70+H76+H84+H86+H88</f>
        <v>50053.399999999994</v>
      </c>
      <c r="I57" s="94">
        <v>4.1200000000000001E-2</v>
      </c>
    </row>
    <row r="58" spans="1:9" ht="14.25" customHeight="1" x14ac:dyDescent="0.25">
      <c r="A58" s="93" t="s">
        <v>1354</v>
      </c>
      <c r="B58" s="74"/>
      <c r="C58" s="74"/>
      <c r="D58" s="75" t="s">
        <v>1353</v>
      </c>
      <c r="E58" s="74"/>
      <c r="F58" s="302"/>
      <c r="G58" s="313"/>
      <c r="H58" s="307">
        <f>SUM(H59:H69)</f>
        <v>9695.27</v>
      </c>
      <c r="I58" s="94">
        <v>8.0000000000000002E-3</v>
      </c>
    </row>
    <row r="59" spans="1:9" ht="28.5" customHeight="1" x14ac:dyDescent="0.25">
      <c r="A59" s="91" t="s">
        <v>1352</v>
      </c>
      <c r="B59" s="77">
        <v>40101</v>
      </c>
      <c r="C59" s="72" t="s">
        <v>271</v>
      </c>
      <c r="D59" s="71" t="s">
        <v>52</v>
      </c>
      <c r="E59" s="70" t="s">
        <v>290</v>
      </c>
      <c r="F59" s="301">
        <v>14.89</v>
      </c>
      <c r="G59" s="311">
        <v>26.26</v>
      </c>
      <c r="H59" s="306">
        <f t="shared" ref="H59:H69" si="3">TRUNC((F59*G59),2)</f>
        <v>391.01</v>
      </c>
      <c r="I59" s="92">
        <v>2.9999999999999997E-4</v>
      </c>
    </row>
    <row r="60" spans="1:9" ht="28.5" customHeight="1" x14ac:dyDescent="0.25">
      <c r="A60" s="91" t="s">
        <v>1351</v>
      </c>
      <c r="B60" s="77">
        <v>50902</v>
      </c>
      <c r="C60" s="72" t="s">
        <v>271</v>
      </c>
      <c r="D60" s="71" t="s">
        <v>84</v>
      </c>
      <c r="E60" s="70" t="s">
        <v>270</v>
      </c>
      <c r="F60" s="301">
        <v>15.32</v>
      </c>
      <c r="G60" s="311">
        <v>4.09</v>
      </c>
      <c r="H60" s="306">
        <f t="shared" si="3"/>
        <v>62.65</v>
      </c>
      <c r="I60" s="92">
        <v>1E-4</v>
      </c>
    </row>
    <row r="61" spans="1:9" ht="28.5" customHeight="1" x14ac:dyDescent="0.25">
      <c r="A61" s="91" t="s">
        <v>1350</v>
      </c>
      <c r="B61" s="73">
        <v>96617</v>
      </c>
      <c r="C61" s="70" t="s">
        <v>56</v>
      </c>
      <c r="D61" s="76" t="s">
        <v>1349</v>
      </c>
      <c r="E61" s="70" t="s">
        <v>270</v>
      </c>
      <c r="F61" s="299">
        <v>15.4</v>
      </c>
      <c r="G61" s="311">
        <v>15.97</v>
      </c>
      <c r="H61" s="306">
        <f t="shared" si="3"/>
        <v>245.93</v>
      </c>
      <c r="I61" s="92">
        <v>2.0000000000000001E-4</v>
      </c>
    </row>
    <row r="62" spans="1:9" ht="28.5" customHeight="1" x14ac:dyDescent="0.25">
      <c r="A62" s="91" t="s">
        <v>1348</v>
      </c>
      <c r="B62" s="77">
        <v>60191</v>
      </c>
      <c r="C62" s="72" t="s">
        <v>271</v>
      </c>
      <c r="D62" s="71" t="s">
        <v>70</v>
      </c>
      <c r="E62" s="70" t="s">
        <v>270</v>
      </c>
      <c r="F62" s="301">
        <v>87.61</v>
      </c>
      <c r="G62" s="311">
        <v>28.65</v>
      </c>
      <c r="H62" s="306">
        <f t="shared" si="3"/>
        <v>2510.02</v>
      </c>
      <c r="I62" s="92">
        <v>2.0999999999999999E-3</v>
      </c>
    </row>
    <row r="63" spans="1:9" ht="28.5" customHeight="1" x14ac:dyDescent="0.25">
      <c r="A63" s="91" t="s">
        <v>1347</v>
      </c>
      <c r="B63" s="77">
        <v>60517</v>
      </c>
      <c r="C63" s="72" t="s">
        <v>271</v>
      </c>
      <c r="D63" s="76" t="s">
        <v>875</v>
      </c>
      <c r="E63" s="70" t="s">
        <v>290</v>
      </c>
      <c r="F63" s="301">
        <v>6.13</v>
      </c>
      <c r="G63" s="311">
        <v>420.69</v>
      </c>
      <c r="H63" s="306">
        <f t="shared" si="3"/>
        <v>2578.8200000000002</v>
      </c>
      <c r="I63" s="92">
        <v>2.0999999999999999E-3</v>
      </c>
    </row>
    <row r="64" spans="1:9" ht="28.5" customHeight="1" x14ac:dyDescent="0.25">
      <c r="A64" s="91" t="s">
        <v>1346</v>
      </c>
      <c r="B64" s="77">
        <v>60801</v>
      </c>
      <c r="C64" s="72" t="s">
        <v>271</v>
      </c>
      <c r="D64" s="76" t="s">
        <v>434</v>
      </c>
      <c r="E64" s="70" t="s">
        <v>290</v>
      </c>
      <c r="F64" s="301">
        <v>6.13</v>
      </c>
      <c r="G64" s="311">
        <v>37.15</v>
      </c>
      <c r="H64" s="306">
        <f t="shared" si="3"/>
        <v>227.72</v>
      </c>
      <c r="I64" s="92">
        <v>2.0000000000000001E-4</v>
      </c>
    </row>
    <row r="65" spans="1:9" ht="28.5" customHeight="1" x14ac:dyDescent="0.25">
      <c r="A65" s="91" t="s">
        <v>1345</v>
      </c>
      <c r="B65" s="77">
        <v>40902</v>
      </c>
      <c r="C65" s="72" t="s">
        <v>271</v>
      </c>
      <c r="D65" s="71" t="s">
        <v>96</v>
      </c>
      <c r="E65" s="70" t="s">
        <v>290</v>
      </c>
      <c r="F65" s="301">
        <v>8.76</v>
      </c>
      <c r="G65" s="311">
        <v>17.399999999999999</v>
      </c>
      <c r="H65" s="306">
        <f t="shared" si="3"/>
        <v>152.41999999999999</v>
      </c>
      <c r="I65" s="92">
        <v>1E-4</v>
      </c>
    </row>
    <row r="66" spans="1:9" ht="28.5" customHeight="1" x14ac:dyDescent="0.25">
      <c r="A66" s="91" t="s">
        <v>1344</v>
      </c>
      <c r="B66" s="77">
        <v>60303</v>
      </c>
      <c r="C66" s="72" t="s">
        <v>271</v>
      </c>
      <c r="D66" s="71" t="s">
        <v>251</v>
      </c>
      <c r="E66" s="70" t="s">
        <v>359</v>
      </c>
      <c r="F66" s="300">
        <v>10</v>
      </c>
      <c r="G66" s="311">
        <v>11</v>
      </c>
      <c r="H66" s="306">
        <f t="shared" si="3"/>
        <v>110</v>
      </c>
      <c r="I66" s="92">
        <v>1E-4</v>
      </c>
    </row>
    <row r="67" spans="1:9" ht="28.5" customHeight="1" x14ac:dyDescent="0.25">
      <c r="A67" s="91" t="s">
        <v>1343</v>
      </c>
      <c r="B67" s="77">
        <v>60304</v>
      </c>
      <c r="C67" s="72" t="s">
        <v>271</v>
      </c>
      <c r="D67" s="71" t="s">
        <v>201</v>
      </c>
      <c r="E67" s="70" t="s">
        <v>359</v>
      </c>
      <c r="F67" s="300">
        <v>141</v>
      </c>
      <c r="G67" s="311">
        <v>10.8</v>
      </c>
      <c r="H67" s="306">
        <f t="shared" si="3"/>
        <v>1522.8</v>
      </c>
      <c r="I67" s="92">
        <v>1.2999999999999999E-3</v>
      </c>
    </row>
    <row r="68" spans="1:9" ht="28.5" customHeight="1" x14ac:dyDescent="0.25">
      <c r="A68" s="91" t="s">
        <v>1342</v>
      </c>
      <c r="B68" s="77">
        <v>60305</v>
      </c>
      <c r="C68" s="72" t="s">
        <v>271</v>
      </c>
      <c r="D68" s="71" t="s">
        <v>192</v>
      </c>
      <c r="E68" s="70" t="s">
        <v>359</v>
      </c>
      <c r="F68" s="300">
        <v>78</v>
      </c>
      <c r="G68" s="311">
        <v>10.49</v>
      </c>
      <c r="H68" s="306">
        <f t="shared" si="3"/>
        <v>818.22</v>
      </c>
      <c r="I68" s="92">
        <v>6.9999999999999999E-4</v>
      </c>
    </row>
    <row r="69" spans="1:9" ht="28.5" customHeight="1" x14ac:dyDescent="0.25">
      <c r="A69" s="91" t="s">
        <v>1341</v>
      </c>
      <c r="B69" s="77">
        <v>60314</v>
      </c>
      <c r="C69" s="72" t="s">
        <v>271</v>
      </c>
      <c r="D69" s="71" t="s">
        <v>230</v>
      </c>
      <c r="E69" s="70" t="s">
        <v>359</v>
      </c>
      <c r="F69" s="300">
        <v>83</v>
      </c>
      <c r="G69" s="311">
        <v>12.96</v>
      </c>
      <c r="H69" s="306">
        <f t="shared" si="3"/>
        <v>1075.68</v>
      </c>
      <c r="I69" s="92">
        <v>8.9999999999999998E-4</v>
      </c>
    </row>
    <row r="70" spans="1:9" ht="14.25" customHeight="1" x14ac:dyDescent="0.25">
      <c r="A70" s="93" t="s">
        <v>1340</v>
      </c>
      <c r="B70" s="74"/>
      <c r="C70" s="74"/>
      <c r="D70" s="75" t="s">
        <v>95</v>
      </c>
      <c r="E70" s="74"/>
      <c r="F70" s="302"/>
      <c r="G70" s="313"/>
      <c r="H70" s="307">
        <f>SUM(H71:H75)</f>
        <v>10687.150000000001</v>
      </c>
      <c r="I70" s="94">
        <v>8.8000000000000005E-3</v>
      </c>
    </row>
    <row r="71" spans="1:9" ht="28.5" customHeight="1" x14ac:dyDescent="0.25">
      <c r="A71" s="91" t="s">
        <v>1339</v>
      </c>
      <c r="B71" s="77">
        <v>60205</v>
      </c>
      <c r="C71" s="72" t="s">
        <v>271</v>
      </c>
      <c r="D71" s="71" t="s">
        <v>1332</v>
      </c>
      <c r="E71" s="70" t="s">
        <v>270</v>
      </c>
      <c r="F71" s="299">
        <v>80.8</v>
      </c>
      <c r="G71" s="311">
        <v>47.59</v>
      </c>
      <c r="H71" s="306">
        <f>TRUNC((F71*G71),2)</f>
        <v>3845.27</v>
      </c>
      <c r="I71" s="92">
        <v>3.2000000000000002E-3</v>
      </c>
    </row>
    <row r="72" spans="1:9" ht="28.5" customHeight="1" x14ac:dyDescent="0.25">
      <c r="A72" s="91" t="s">
        <v>1338</v>
      </c>
      <c r="B72" s="77">
        <v>60517</v>
      </c>
      <c r="C72" s="72" t="s">
        <v>271</v>
      </c>
      <c r="D72" s="76" t="s">
        <v>875</v>
      </c>
      <c r="E72" s="70" t="s">
        <v>290</v>
      </c>
      <c r="F72" s="301">
        <v>4.3499999999999996</v>
      </c>
      <c r="G72" s="311">
        <v>420.69</v>
      </c>
      <c r="H72" s="306">
        <f>TRUNC((F72*G72),2)</f>
        <v>1830</v>
      </c>
      <c r="I72" s="92">
        <v>1.5E-3</v>
      </c>
    </row>
    <row r="73" spans="1:9" ht="28.5" customHeight="1" x14ac:dyDescent="0.25">
      <c r="A73" s="91" t="s">
        <v>1337</v>
      </c>
      <c r="B73" s="77">
        <v>60801</v>
      </c>
      <c r="C73" s="72" t="s">
        <v>271</v>
      </c>
      <c r="D73" s="76" t="s">
        <v>434</v>
      </c>
      <c r="E73" s="70" t="s">
        <v>290</v>
      </c>
      <c r="F73" s="301">
        <v>4.3499999999999996</v>
      </c>
      <c r="G73" s="311">
        <v>37.15</v>
      </c>
      <c r="H73" s="306">
        <f>TRUNC((F73*G73),2)</f>
        <v>161.6</v>
      </c>
      <c r="I73" s="92">
        <v>1E-4</v>
      </c>
    </row>
    <row r="74" spans="1:9" ht="28.5" customHeight="1" x14ac:dyDescent="0.25">
      <c r="A74" s="91" t="s">
        <v>1336</v>
      </c>
      <c r="B74" s="77">
        <v>60305</v>
      </c>
      <c r="C74" s="72" t="s">
        <v>271</v>
      </c>
      <c r="D74" s="71" t="s">
        <v>192</v>
      </c>
      <c r="E74" s="70" t="s">
        <v>359</v>
      </c>
      <c r="F74" s="300">
        <v>324</v>
      </c>
      <c r="G74" s="311">
        <v>10.49</v>
      </c>
      <c r="H74" s="306">
        <f>TRUNC((F74*G74),2)</f>
        <v>3398.76</v>
      </c>
      <c r="I74" s="92">
        <v>2.8E-3</v>
      </c>
    </row>
    <row r="75" spans="1:9" ht="28.5" customHeight="1" x14ac:dyDescent="0.25">
      <c r="A75" s="91" t="s">
        <v>1335</v>
      </c>
      <c r="B75" s="77">
        <v>60314</v>
      </c>
      <c r="C75" s="72" t="s">
        <v>271</v>
      </c>
      <c r="D75" s="71" t="s">
        <v>230</v>
      </c>
      <c r="E75" s="70" t="s">
        <v>359</v>
      </c>
      <c r="F75" s="300">
        <v>112</v>
      </c>
      <c r="G75" s="311">
        <v>12.96</v>
      </c>
      <c r="H75" s="306">
        <f>TRUNC((F75*G75),2)</f>
        <v>1451.52</v>
      </c>
      <c r="I75" s="92">
        <v>1.1999999999999999E-3</v>
      </c>
    </row>
    <row r="76" spans="1:9" ht="14.25" customHeight="1" x14ac:dyDescent="0.25">
      <c r="A76" s="93" t="s">
        <v>1334</v>
      </c>
      <c r="B76" s="74"/>
      <c r="C76" s="74"/>
      <c r="D76" s="75" t="s">
        <v>94</v>
      </c>
      <c r="E76" s="74"/>
      <c r="F76" s="302"/>
      <c r="G76" s="313"/>
      <c r="H76" s="307">
        <f>SUM(H77:H83)</f>
        <v>11779.39</v>
      </c>
      <c r="I76" s="94">
        <v>9.7000000000000003E-3</v>
      </c>
    </row>
    <row r="77" spans="1:9" ht="28.5" customHeight="1" x14ac:dyDescent="0.25">
      <c r="A77" s="91" t="s">
        <v>1333</v>
      </c>
      <c r="B77" s="77">
        <v>60205</v>
      </c>
      <c r="C77" s="72" t="s">
        <v>271</v>
      </c>
      <c r="D77" s="71" t="s">
        <v>1332</v>
      </c>
      <c r="E77" s="70" t="s">
        <v>270</v>
      </c>
      <c r="F77" s="301">
        <v>97.34</v>
      </c>
      <c r="G77" s="311">
        <v>47.59</v>
      </c>
      <c r="H77" s="306">
        <f t="shared" ref="H77:H83" si="4">TRUNC((F77*G77),2)</f>
        <v>4632.41</v>
      </c>
      <c r="I77" s="92">
        <v>3.8E-3</v>
      </c>
    </row>
    <row r="78" spans="1:9" ht="28.5" customHeight="1" x14ac:dyDescent="0.25">
      <c r="A78" s="91" t="s">
        <v>1331</v>
      </c>
      <c r="B78" s="77">
        <v>60517</v>
      </c>
      <c r="C78" s="72" t="s">
        <v>271</v>
      </c>
      <c r="D78" s="76" t="s">
        <v>875</v>
      </c>
      <c r="E78" s="70" t="s">
        <v>290</v>
      </c>
      <c r="F78" s="301">
        <v>7.04</v>
      </c>
      <c r="G78" s="311">
        <v>420.69</v>
      </c>
      <c r="H78" s="306">
        <f t="shared" si="4"/>
        <v>2961.65</v>
      </c>
      <c r="I78" s="92">
        <v>2.3999999999999998E-3</v>
      </c>
    </row>
    <row r="79" spans="1:9" ht="28.5" customHeight="1" x14ac:dyDescent="0.25">
      <c r="A79" s="91" t="s">
        <v>1330</v>
      </c>
      <c r="B79" s="77">
        <v>60801</v>
      </c>
      <c r="C79" s="72" t="s">
        <v>271</v>
      </c>
      <c r="D79" s="76" t="s">
        <v>434</v>
      </c>
      <c r="E79" s="70" t="s">
        <v>290</v>
      </c>
      <c r="F79" s="301">
        <v>7.04</v>
      </c>
      <c r="G79" s="311">
        <v>37.15</v>
      </c>
      <c r="H79" s="306">
        <f t="shared" si="4"/>
        <v>261.52999999999997</v>
      </c>
      <c r="I79" s="92">
        <v>2.0000000000000001E-4</v>
      </c>
    </row>
    <row r="80" spans="1:9" ht="28.5" customHeight="1" x14ac:dyDescent="0.25">
      <c r="A80" s="91" t="s">
        <v>1329</v>
      </c>
      <c r="B80" s="77">
        <v>60303</v>
      </c>
      <c r="C80" s="72" t="s">
        <v>271</v>
      </c>
      <c r="D80" s="71" t="s">
        <v>251</v>
      </c>
      <c r="E80" s="70" t="s">
        <v>359</v>
      </c>
      <c r="F80" s="300">
        <v>9</v>
      </c>
      <c r="G80" s="311">
        <v>11</v>
      </c>
      <c r="H80" s="306">
        <f t="shared" si="4"/>
        <v>99</v>
      </c>
      <c r="I80" s="92">
        <v>1E-4</v>
      </c>
    </row>
    <row r="81" spans="1:9" ht="28.5" customHeight="1" x14ac:dyDescent="0.25">
      <c r="A81" s="91" t="s">
        <v>1328</v>
      </c>
      <c r="B81" s="77">
        <v>60304</v>
      </c>
      <c r="C81" s="72" t="s">
        <v>271</v>
      </c>
      <c r="D81" s="71" t="s">
        <v>201</v>
      </c>
      <c r="E81" s="70" t="s">
        <v>359</v>
      </c>
      <c r="F81" s="300">
        <v>68</v>
      </c>
      <c r="G81" s="311">
        <v>10.8</v>
      </c>
      <c r="H81" s="306">
        <f t="shared" si="4"/>
        <v>734.4</v>
      </c>
      <c r="I81" s="92">
        <v>5.9999999999999995E-4</v>
      </c>
    </row>
    <row r="82" spans="1:9" ht="28.5" customHeight="1" x14ac:dyDescent="0.25">
      <c r="A82" s="91" t="s">
        <v>1327</v>
      </c>
      <c r="B82" s="77">
        <v>60305</v>
      </c>
      <c r="C82" s="72" t="s">
        <v>271</v>
      </c>
      <c r="D82" s="71" t="s">
        <v>192</v>
      </c>
      <c r="E82" s="70" t="s">
        <v>359</v>
      </c>
      <c r="F82" s="300">
        <v>176</v>
      </c>
      <c r="G82" s="311">
        <v>10.49</v>
      </c>
      <c r="H82" s="306">
        <f t="shared" si="4"/>
        <v>1846.24</v>
      </c>
      <c r="I82" s="92">
        <v>1.5E-3</v>
      </c>
    </row>
    <row r="83" spans="1:9" ht="28.5" customHeight="1" x14ac:dyDescent="0.25">
      <c r="A83" s="91" t="s">
        <v>1326</v>
      </c>
      <c r="B83" s="77">
        <v>60314</v>
      </c>
      <c r="C83" s="72" t="s">
        <v>271</v>
      </c>
      <c r="D83" s="71" t="s">
        <v>230</v>
      </c>
      <c r="E83" s="70" t="s">
        <v>359</v>
      </c>
      <c r="F83" s="300">
        <v>96</v>
      </c>
      <c r="G83" s="311">
        <v>12.96</v>
      </c>
      <c r="H83" s="306">
        <f t="shared" si="4"/>
        <v>1244.1600000000001</v>
      </c>
      <c r="I83" s="92">
        <v>1E-3</v>
      </c>
    </row>
    <row r="84" spans="1:9" ht="14.25" customHeight="1" x14ac:dyDescent="0.25">
      <c r="A84" s="93" t="s">
        <v>1325</v>
      </c>
      <c r="B84" s="74"/>
      <c r="C84" s="74"/>
      <c r="D84" s="75" t="s">
        <v>93</v>
      </c>
      <c r="E84" s="74"/>
      <c r="F84" s="302"/>
      <c r="G84" s="313"/>
      <c r="H84" s="307">
        <f>SUM(H85)</f>
        <v>8372.5</v>
      </c>
      <c r="I84" s="94">
        <v>6.8999999999999999E-3</v>
      </c>
    </row>
    <row r="85" spans="1:9" ht="28.5" customHeight="1" x14ac:dyDescent="0.25">
      <c r="A85" s="91" t="s">
        <v>1324</v>
      </c>
      <c r="B85" s="77">
        <v>61101</v>
      </c>
      <c r="C85" s="72" t="s">
        <v>271</v>
      </c>
      <c r="D85" s="76" t="s">
        <v>421</v>
      </c>
      <c r="E85" s="70" t="s">
        <v>270</v>
      </c>
      <c r="F85" s="300">
        <v>85</v>
      </c>
      <c r="G85" s="311">
        <v>98.5</v>
      </c>
      <c r="H85" s="306">
        <f>TRUNC((F85*G85),2)</f>
        <v>8372.5</v>
      </c>
      <c r="I85" s="92">
        <v>6.8999999999999999E-3</v>
      </c>
    </row>
    <row r="86" spans="1:9" ht="14.25" customHeight="1" x14ac:dyDescent="0.25">
      <c r="A86" s="93" t="s">
        <v>1323</v>
      </c>
      <c r="B86" s="74"/>
      <c r="C86" s="74"/>
      <c r="D86" s="75" t="s">
        <v>1322</v>
      </c>
      <c r="E86" s="74"/>
      <c r="F86" s="302"/>
      <c r="G86" s="313"/>
      <c r="H86" s="307">
        <f>SUM(H87)</f>
        <v>9321.4500000000007</v>
      </c>
      <c r="I86" s="94">
        <v>7.7000000000000002E-3</v>
      </c>
    </row>
    <row r="87" spans="1:9" ht="28.5" customHeight="1" x14ac:dyDescent="0.25">
      <c r="A87" s="91" t="s">
        <v>1321</v>
      </c>
      <c r="B87" s="77">
        <v>60010</v>
      </c>
      <c r="C87" s="72" t="s">
        <v>271</v>
      </c>
      <c r="D87" s="71" t="s">
        <v>92</v>
      </c>
      <c r="E87" s="70" t="s">
        <v>290</v>
      </c>
      <c r="F87" s="301">
        <v>3.76</v>
      </c>
      <c r="G87" s="312">
        <v>2479.11</v>
      </c>
      <c r="H87" s="306">
        <f>TRUNC((F87*G87),2)</f>
        <v>9321.4500000000007</v>
      </c>
      <c r="I87" s="92">
        <v>7.7000000000000002E-3</v>
      </c>
    </row>
    <row r="88" spans="1:9" ht="14.25" customHeight="1" x14ac:dyDescent="0.25">
      <c r="A88" s="93" t="s">
        <v>1320</v>
      </c>
      <c r="B88" s="74"/>
      <c r="C88" s="74"/>
      <c r="D88" s="75" t="s">
        <v>200</v>
      </c>
      <c r="E88" s="74"/>
      <c r="F88" s="302"/>
      <c r="G88" s="313"/>
      <c r="H88" s="307">
        <f>SUM(H89)</f>
        <v>197.64</v>
      </c>
      <c r="I88" s="94">
        <v>2.0000000000000001E-4</v>
      </c>
    </row>
    <row r="89" spans="1:9" ht="28.5" customHeight="1" x14ac:dyDescent="0.25">
      <c r="A89" s="91" t="s">
        <v>1319</v>
      </c>
      <c r="B89" s="77">
        <v>60487</v>
      </c>
      <c r="C89" s="72" t="s">
        <v>271</v>
      </c>
      <c r="D89" s="71" t="s">
        <v>143</v>
      </c>
      <c r="E89" s="70" t="s">
        <v>303</v>
      </c>
      <c r="F89" s="300">
        <v>18</v>
      </c>
      <c r="G89" s="311">
        <v>10.98</v>
      </c>
      <c r="H89" s="306">
        <f>TRUNC((F89*G89),2)</f>
        <v>197.64</v>
      </c>
      <c r="I89" s="92">
        <v>2.0000000000000001E-4</v>
      </c>
    </row>
    <row r="90" spans="1:9" ht="14.25" customHeight="1" x14ac:dyDescent="0.25">
      <c r="A90" s="93" t="s">
        <v>1318</v>
      </c>
      <c r="B90" s="74"/>
      <c r="C90" s="74"/>
      <c r="D90" s="75" t="s">
        <v>57</v>
      </c>
      <c r="E90" s="74"/>
      <c r="F90" s="302"/>
      <c r="G90" s="313"/>
      <c r="H90" s="307">
        <f>SUM(H91:H123)</f>
        <v>13588.02</v>
      </c>
      <c r="I90" s="94">
        <v>1.12E-2</v>
      </c>
    </row>
    <row r="91" spans="1:9" ht="28.5" customHeight="1" x14ac:dyDescent="0.25">
      <c r="A91" s="91" t="s">
        <v>1317</v>
      </c>
      <c r="B91" s="77">
        <v>70391</v>
      </c>
      <c r="C91" s="72" t="s">
        <v>271</v>
      </c>
      <c r="D91" s="71" t="s">
        <v>198</v>
      </c>
      <c r="E91" s="70" t="s">
        <v>303</v>
      </c>
      <c r="F91" s="300">
        <v>50</v>
      </c>
      <c r="G91" s="311">
        <v>0.6</v>
      </c>
      <c r="H91" s="306">
        <f t="shared" ref="H91:H123" si="5">TRUNC((F91*G91),2)</f>
        <v>30</v>
      </c>
      <c r="I91" s="92">
        <v>0</v>
      </c>
    </row>
    <row r="92" spans="1:9" ht="28.5" customHeight="1" x14ac:dyDescent="0.25">
      <c r="A92" s="91" t="s">
        <v>1316</v>
      </c>
      <c r="B92" s="77">
        <v>70563</v>
      </c>
      <c r="C92" s="72" t="s">
        <v>271</v>
      </c>
      <c r="D92" s="71" t="s">
        <v>743</v>
      </c>
      <c r="E92" s="70" t="s">
        <v>284</v>
      </c>
      <c r="F92" s="300">
        <v>605</v>
      </c>
      <c r="G92" s="311">
        <v>3.72</v>
      </c>
      <c r="H92" s="306">
        <f t="shared" si="5"/>
        <v>2250.6</v>
      </c>
      <c r="I92" s="92">
        <v>1.9E-3</v>
      </c>
    </row>
    <row r="93" spans="1:9" ht="28.5" customHeight="1" x14ac:dyDescent="0.25">
      <c r="A93" s="91" t="s">
        <v>1315</v>
      </c>
      <c r="B93" s="77">
        <v>70565</v>
      </c>
      <c r="C93" s="72" t="s">
        <v>271</v>
      </c>
      <c r="D93" s="71" t="s">
        <v>740</v>
      </c>
      <c r="E93" s="70" t="s">
        <v>284</v>
      </c>
      <c r="F93" s="300">
        <v>47</v>
      </c>
      <c r="G93" s="311">
        <v>5.95</v>
      </c>
      <c r="H93" s="306">
        <f t="shared" si="5"/>
        <v>279.64999999999998</v>
      </c>
      <c r="I93" s="92">
        <v>2.0000000000000001E-4</v>
      </c>
    </row>
    <row r="94" spans="1:9" ht="28.5" customHeight="1" x14ac:dyDescent="0.25">
      <c r="A94" s="91" t="s">
        <v>1314</v>
      </c>
      <c r="B94" s="73">
        <v>91936</v>
      </c>
      <c r="C94" s="70" t="s">
        <v>56</v>
      </c>
      <c r="D94" s="76" t="s">
        <v>1313</v>
      </c>
      <c r="E94" s="70" t="s">
        <v>31</v>
      </c>
      <c r="F94" s="300">
        <v>18</v>
      </c>
      <c r="G94" s="311">
        <v>8.6300000000000008</v>
      </c>
      <c r="H94" s="306">
        <f t="shared" si="5"/>
        <v>155.34</v>
      </c>
      <c r="I94" s="92">
        <v>1E-4</v>
      </c>
    </row>
    <row r="95" spans="1:9" ht="28.5" customHeight="1" x14ac:dyDescent="0.25">
      <c r="A95" s="91" t="s">
        <v>1312</v>
      </c>
      <c r="B95" s="73">
        <v>91939</v>
      </c>
      <c r="C95" s="70" t="s">
        <v>56</v>
      </c>
      <c r="D95" s="76" t="s">
        <v>1311</v>
      </c>
      <c r="E95" s="70" t="s">
        <v>31</v>
      </c>
      <c r="F95" s="300">
        <v>10</v>
      </c>
      <c r="G95" s="311">
        <v>21.88</v>
      </c>
      <c r="H95" s="306">
        <f t="shared" si="5"/>
        <v>218.8</v>
      </c>
      <c r="I95" s="92">
        <v>2.0000000000000001E-4</v>
      </c>
    </row>
    <row r="96" spans="1:9" ht="28.5" customHeight="1" x14ac:dyDescent="0.25">
      <c r="A96" s="91" t="s">
        <v>1310</v>
      </c>
      <c r="B96" s="73">
        <v>91941</v>
      </c>
      <c r="C96" s="70" t="s">
        <v>56</v>
      </c>
      <c r="D96" s="76" t="s">
        <v>1309</v>
      </c>
      <c r="E96" s="70" t="s">
        <v>31</v>
      </c>
      <c r="F96" s="300">
        <v>7</v>
      </c>
      <c r="G96" s="311">
        <v>7.31</v>
      </c>
      <c r="H96" s="306">
        <f t="shared" si="5"/>
        <v>51.17</v>
      </c>
      <c r="I96" s="92">
        <v>0</v>
      </c>
    </row>
    <row r="97" spans="1:9" ht="28.5" customHeight="1" x14ac:dyDescent="0.25">
      <c r="A97" s="91" t="s">
        <v>1308</v>
      </c>
      <c r="B97" s="73">
        <v>91940</v>
      </c>
      <c r="C97" s="70" t="s">
        <v>56</v>
      </c>
      <c r="D97" s="76" t="s">
        <v>1307</v>
      </c>
      <c r="E97" s="70" t="s">
        <v>31</v>
      </c>
      <c r="F97" s="300">
        <v>26</v>
      </c>
      <c r="G97" s="311">
        <v>11.28</v>
      </c>
      <c r="H97" s="306">
        <f t="shared" si="5"/>
        <v>293.27999999999997</v>
      </c>
      <c r="I97" s="92">
        <v>2.0000000000000001E-4</v>
      </c>
    </row>
    <row r="98" spans="1:9" ht="28.5" customHeight="1" x14ac:dyDescent="0.25">
      <c r="A98" s="91" t="s">
        <v>1306</v>
      </c>
      <c r="B98" s="77">
        <v>70930</v>
      </c>
      <c r="C98" s="72" t="s">
        <v>271</v>
      </c>
      <c r="D98" s="71" t="s">
        <v>162</v>
      </c>
      <c r="E98" s="70" t="s">
        <v>375</v>
      </c>
      <c r="F98" s="300">
        <v>37</v>
      </c>
      <c r="G98" s="311">
        <v>4.07</v>
      </c>
      <c r="H98" s="306">
        <f t="shared" si="5"/>
        <v>150.59</v>
      </c>
      <c r="I98" s="92">
        <v>1E-4</v>
      </c>
    </row>
    <row r="99" spans="1:9" ht="28.5" customHeight="1" x14ac:dyDescent="0.25">
      <c r="A99" s="91" t="s">
        <v>1305</v>
      </c>
      <c r="B99" s="77">
        <v>70929</v>
      </c>
      <c r="C99" s="72" t="s">
        <v>271</v>
      </c>
      <c r="D99" s="71" t="s">
        <v>163</v>
      </c>
      <c r="E99" s="70" t="s">
        <v>375</v>
      </c>
      <c r="F99" s="300">
        <v>18</v>
      </c>
      <c r="G99" s="311">
        <v>16.2</v>
      </c>
      <c r="H99" s="306">
        <f t="shared" si="5"/>
        <v>291.60000000000002</v>
      </c>
      <c r="I99" s="92">
        <v>2.0000000000000001E-4</v>
      </c>
    </row>
    <row r="100" spans="1:9" ht="28.5" customHeight="1" x14ac:dyDescent="0.25">
      <c r="A100" s="95">
        <v>40274</v>
      </c>
      <c r="B100" s="77">
        <v>70932</v>
      </c>
      <c r="C100" s="72" t="s">
        <v>271</v>
      </c>
      <c r="D100" s="71" t="s">
        <v>161</v>
      </c>
      <c r="E100" s="70" t="s">
        <v>375</v>
      </c>
      <c r="F100" s="300">
        <v>53</v>
      </c>
      <c r="G100" s="311">
        <v>1.08</v>
      </c>
      <c r="H100" s="306">
        <f t="shared" si="5"/>
        <v>57.24</v>
      </c>
      <c r="I100" s="92">
        <v>0</v>
      </c>
    </row>
    <row r="101" spans="1:9" ht="28.5" customHeight="1" x14ac:dyDescent="0.25">
      <c r="A101" s="95">
        <v>40639</v>
      </c>
      <c r="B101" s="77">
        <v>71043</v>
      </c>
      <c r="C101" s="72" t="s">
        <v>271</v>
      </c>
      <c r="D101" s="76" t="s">
        <v>1304</v>
      </c>
      <c r="E101" s="70" t="s">
        <v>375</v>
      </c>
      <c r="F101" s="300">
        <v>1</v>
      </c>
      <c r="G101" s="311">
        <v>11.75</v>
      </c>
      <c r="H101" s="306">
        <f t="shared" si="5"/>
        <v>11.75</v>
      </c>
      <c r="I101" s="92">
        <v>0</v>
      </c>
    </row>
    <row r="102" spans="1:9" ht="28.5" customHeight="1" x14ac:dyDescent="0.25">
      <c r="A102" s="95">
        <v>41005</v>
      </c>
      <c r="B102" s="77">
        <v>71151</v>
      </c>
      <c r="C102" s="72" t="s">
        <v>271</v>
      </c>
      <c r="D102" s="71" t="s">
        <v>199</v>
      </c>
      <c r="E102" s="70" t="s">
        <v>303</v>
      </c>
      <c r="F102" s="300">
        <v>2</v>
      </c>
      <c r="G102" s="311">
        <v>9.14</v>
      </c>
      <c r="H102" s="306">
        <f t="shared" si="5"/>
        <v>18.28</v>
      </c>
      <c r="I102" s="92">
        <v>0</v>
      </c>
    </row>
    <row r="103" spans="1:9" ht="28.5" customHeight="1" x14ac:dyDescent="0.25">
      <c r="A103" s="95">
        <v>41370</v>
      </c>
      <c r="B103" s="73">
        <v>93654</v>
      </c>
      <c r="C103" s="70" t="s">
        <v>56</v>
      </c>
      <c r="D103" s="76" t="s">
        <v>405</v>
      </c>
      <c r="E103" s="70" t="s">
        <v>31</v>
      </c>
      <c r="F103" s="300">
        <v>6</v>
      </c>
      <c r="G103" s="311">
        <v>9.64</v>
      </c>
      <c r="H103" s="306">
        <f t="shared" si="5"/>
        <v>57.84</v>
      </c>
      <c r="I103" s="92">
        <v>0</v>
      </c>
    </row>
    <row r="104" spans="1:9" ht="28.5" customHeight="1" x14ac:dyDescent="0.25">
      <c r="A104" s="95">
        <v>41735</v>
      </c>
      <c r="B104" s="73">
        <v>93658</v>
      </c>
      <c r="C104" s="70" t="s">
        <v>56</v>
      </c>
      <c r="D104" s="76" t="s">
        <v>1303</v>
      </c>
      <c r="E104" s="70" t="s">
        <v>31</v>
      </c>
      <c r="F104" s="300">
        <v>3</v>
      </c>
      <c r="G104" s="311">
        <v>16.97</v>
      </c>
      <c r="H104" s="306">
        <f t="shared" si="5"/>
        <v>50.91</v>
      </c>
      <c r="I104" s="92">
        <v>0</v>
      </c>
    </row>
    <row r="105" spans="1:9" ht="28.5" customHeight="1" x14ac:dyDescent="0.25">
      <c r="A105" s="95">
        <v>42100</v>
      </c>
      <c r="B105" s="73">
        <v>93673</v>
      </c>
      <c r="C105" s="70" t="s">
        <v>56</v>
      </c>
      <c r="D105" s="76" t="s">
        <v>1302</v>
      </c>
      <c r="E105" s="70" t="s">
        <v>31</v>
      </c>
      <c r="F105" s="300">
        <v>1</v>
      </c>
      <c r="G105" s="311">
        <v>76</v>
      </c>
      <c r="H105" s="306">
        <f t="shared" si="5"/>
        <v>76</v>
      </c>
      <c r="I105" s="92">
        <v>1E-4</v>
      </c>
    </row>
    <row r="106" spans="1:9" ht="28.5" customHeight="1" x14ac:dyDescent="0.25">
      <c r="A106" s="95">
        <v>42466</v>
      </c>
      <c r="B106" s="77">
        <v>71211</v>
      </c>
      <c r="C106" s="72" t="s">
        <v>271</v>
      </c>
      <c r="D106" s="71" t="s">
        <v>1301</v>
      </c>
      <c r="E106" s="70" t="s">
        <v>55</v>
      </c>
      <c r="F106" s="300">
        <v>45</v>
      </c>
      <c r="G106" s="311">
        <v>36.51</v>
      </c>
      <c r="H106" s="306">
        <f t="shared" si="5"/>
        <v>1642.95</v>
      </c>
      <c r="I106" s="92">
        <v>1.4E-3</v>
      </c>
    </row>
    <row r="107" spans="1:9" ht="36.200000000000003" customHeight="1" x14ac:dyDescent="0.25">
      <c r="A107" s="95">
        <v>42831</v>
      </c>
      <c r="B107" s="73">
        <v>91845</v>
      </c>
      <c r="C107" s="70" t="s">
        <v>56</v>
      </c>
      <c r="D107" s="76" t="s">
        <v>1300</v>
      </c>
      <c r="E107" s="70" t="s">
        <v>55</v>
      </c>
      <c r="F107" s="300">
        <v>170</v>
      </c>
      <c r="G107" s="311">
        <v>6.73</v>
      </c>
      <c r="H107" s="306">
        <f t="shared" si="5"/>
        <v>1144.0999999999999</v>
      </c>
      <c r="I107" s="92">
        <v>8.9999999999999998E-4</v>
      </c>
    </row>
    <row r="108" spans="1:9" ht="28.5" customHeight="1" x14ac:dyDescent="0.25">
      <c r="A108" s="95">
        <v>43196</v>
      </c>
      <c r="B108" s="77">
        <v>71450</v>
      </c>
      <c r="C108" s="72" t="s">
        <v>271</v>
      </c>
      <c r="D108" s="71" t="s">
        <v>167</v>
      </c>
      <c r="E108" s="70" t="s">
        <v>303</v>
      </c>
      <c r="F108" s="300">
        <v>5</v>
      </c>
      <c r="G108" s="311">
        <v>136.22</v>
      </c>
      <c r="H108" s="306">
        <f t="shared" si="5"/>
        <v>681.1</v>
      </c>
      <c r="I108" s="92">
        <v>5.9999999999999995E-4</v>
      </c>
    </row>
    <row r="109" spans="1:9" ht="28.5" customHeight="1" x14ac:dyDescent="0.25">
      <c r="A109" s="95">
        <v>43561</v>
      </c>
      <c r="B109" s="77">
        <v>71451</v>
      </c>
      <c r="C109" s="72" t="s">
        <v>271</v>
      </c>
      <c r="D109" s="71" t="s">
        <v>693</v>
      </c>
      <c r="E109" s="70" t="s">
        <v>303</v>
      </c>
      <c r="F109" s="300">
        <v>3</v>
      </c>
      <c r="G109" s="311">
        <v>154.88</v>
      </c>
      <c r="H109" s="306">
        <f t="shared" si="5"/>
        <v>464.64</v>
      </c>
      <c r="I109" s="92">
        <v>4.0000000000000002E-4</v>
      </c>
    </row>
    <row r="110" spans="1:9" ht="28.5" customHeight="1" x14ac:dyDescent="0.25">
      <c r="A110" s="95">
        <v>43927</v>
      </c>
      <c r="B110" s="77">
        <v>71440</v>
      </c>
      <c r="C110" s="72" t="s">
        <v>271</v>
      </c>
      <c r="D110" s="71" t="s">
        <v>169</v>
      </c>
      <c r="E110" s="70" t="s">
        <v>303</v>
      </c>
      <c r="F110" s="300">
        <v>9</v>
      </c>
      <c r="G110" s="311">
        <v>12.07</v>
      </c>
      <c r="H110" s="306">
        <f t="shared" si="5"/>
        <v>108.63</v>
      </c>
      <c r="I110" s="92">
        <v>1E-4</v>
      </c>
    </row>
    <row r="111" spans="1:9" ht="28.5" customHeight="1" x14ac:dyDescent="0.25">
      <c r="A111" s="95">
        <v>44292</v>
      </c>
      <c r="B111" s="77">
        <v>71442</v>
      </c>
      <c r="C111" s="72" t="s">
        <v>271</v>
      </c>
      <c r="D111" s="71" t="s">
        <v>197</v>
      </c>
      <c r="E111" s="70" t="s">
        <v>303</v>
      </c>
      <c r="F111" s="300">
        <v>1</v>
      </c>
      <c r="G111" s="311">
        <v>28.91</v>
      </c>
      <c r="H111" s="306">
        <f t="shared" si="5"/>
        <v>28.91</v>
      </c>
      <c r="I111" s="92">
        <v>0</v>
      </c>
    </row>
    <row r="112" spans="1:9" ht="28.5" customHeight="1" x14ac:dyDescent="0.25">
      <c r="A112" s="95">
        <v>44657</v>
      </c>
      <c r="B112" s="73">
        <v>97610</v>
      </c>
      <c r="C112" s="70" t="s">
        <v>56</v>
      </c>
      <c r="D112" s="76" t="s">
        <v>1299</v>
      </c>
      <c r="E112" s="70" t="s">
        <v>31</v>
      </c>
      <c r="F112" s="300">
        <v>4</v>
      </c>
      <c r="G112" s="311">
        <v>13.23</v>
      </c>
      <c r="H112" s="306">
        <f t="shared" si="5"/>
        <v>52.92</v>
      </c>
      <c r="I112" s="92">
        <v>0</v>
      </c>
    </row>
    <row r="113" spans="1:9" ht="28.5" customHeight="1" x14ac:dyDescent="0.25">
      <c r="A113" s="95">
        <v>45022</v>
      </c>
      <c r="B113" s="73">
        <v>100903</v>
      </c>
      <c r="C113" s="70" t="s">
        <v>56</v>
      </c>
      <c r="D113" s="76" t="s">
        <v>1298</v>
      </c>
      <c r="E113" s="70" t="s">
        <v>31</v>
      </c>
      <c r="F113" s="300">
        <v>56</v>
      </c>
      <c r="G113" s="311">
        <v>23.48</v>
      </c>
      <c r="H113" s="306">
        <f t="shared" si="5"/>
        <v>1314.88</v>
      </c>
      <c r="I113" s="92">
        <v>1.1000000000000001E-3</v>
      </c>
    </row>
    <row r="114" spans="1:9" ht="28.5" customHeight="1" x14ac:dyDescent="0.25">
      <c r="A114" s="95">
        <v>45388</v>
      </c>
      <c r="B114" s="72" t="s">
        <v>1297</v>
      </c>
      <c r="C114" s="70" t="s">
        <v>298</v>
      </c>
      <c r="D114" s="76" t="s">
        <v>1296</v>
      </c>
      <c r="E114" s="70" t="s">
        <v>221</v>
      </c>
      <c r="F114" s="300">
        <v>28</v>
      </c>
      <c r="G114" s="311">
        <v>113.44</v>
      </c>
      <c r="H114" s="306">
        <f t="shared" si="5"/>
        <v>3176.32</v>
      </c>
      <c r="I114" s="92">
        <v>2.5999999999999999E-3</v>
      </c>
    </row>
    <row r="115" spans="1:9" ht="28.5" customHeight="1" x14ac:dyDescent="0.25">
      <c r="A115" s="95">
        <v>45753</v>
      </c>
      <c r="B115" s="77">
        <v>71644</v>
      </c>
      <c r="C115" s="72" t="s">
        <v>271</v>
      </c>
      <c r="D115" s="71" t="s">
        <v>1295</v>
      </c>
      <c r="E115" s="70" t="s">
        <v>303</v>
      </c>
      <c r="F115" s="300">
        <v>2</v>
      </c>
      <c r="G115" s="311">
        <v>97.01</v>
      </c>
      <c r="H115" s="306">
        <f t="shared" si="5"/>
        <v>194.02</v>
      </c>
      <c r="I115" s="92">
        <v>2.0000000000000001E-4</v>
      </c>
    </row>
    <row r="116" spans="1:9" ht="28.5" customHeight="1" x14ac:dyDescent="0.25">
      <c r="A116" s="95">
        <v>46118</v>
      </c>
      <c r="B116" s="77">
        <v>71861</v>
      </c>
      <c r="C116" s="72" t="s">
        <v>271</v>
      </c>
      <c r="D116" s="71" t="s">
        <v>159</v>
      </c>
      <c r="E116" s="70" t="s">
        <v>303</v>
      </c>
      <c r="F116" s="300">
        <v>100</v>
      </c>
      <c r="G116" s="311">
        <v>0.39</v>
      </c>
      <c r="H116" s="306">
        <f t="shared" si="5"/>
        <v>39</v>
      </c>
      <c r="I116" s="92">
        <v>0</v>
      </c>
    </row>
    <row r="117" spans="1:9" ht="28.5" customHeight="1" x14ac:dyDescent="0.25">
      <c r="A117" s="95">
        <v>46483</v>
      </c>
      <c r="B117" s="77">
        <v>72171</v>
      </c>
      <c r="C117" s="72" t="s">
        <v>271</v>
      </c>
      <c r="D117" s="71" t="s">
        <v>651</v>
      </c>
      <c r="E117" s="70" t="s">
        <v>375</v>
      </c>
      <c r="F117" s="300">
        <v>1</v>
      </c>
      <c r="G117" s="311">
        <v>254.92</v>
      </c>
      <c r="H117" s="306">
        <f t="shared" si="5"/>
        <v>254.92</v>
      </c>
      <c r="I117" s="92">
        <v>2.0000000000000001E-4</v>
      </c>
    </row>
    <row r="118" spans="1:9" ht="28.5" customHeight="1" x14ac:dyDescent="0.25">
      <c r="A118" s="95">
        <v>46849</v>
      </c>
      <c r="B118" s="77">
        <v>72395</v>
      </c>
      <c r="C118" s="72" t="s">
        <v>271</v>
      </c>
      <c r="D118" s="71" t="s">
        <v>225</v>
      </c>
      <c r="E118" s="70" t="s">
        <v>303</v>
      </c>
      <c r="F118" s="300">
        <v>4</v>
      </c>
      <c r="G118" s="311">
        <v>3.87</v>
      </c>
      <c r="H118" s="306">
        <f t="shared" si="5"/>
        <v>15.48</v>
      </c>
      <c r="I118" s="92">
        <v>0</v>
      </c>
    </row>
    <row r="119" spans="1:9" ht="28.5" customHeight="1" x14ac:dyDescent="0.25">
      <c r="A119" s="95">
        <v>47214</v>
      </c>
      <c r="B119" s="77">
        <v>72397</v>
      </c>
      <c r="C119" s="72" t="s">
        <v>271</v>
      </c>
      <c r="D119" s="71" t="s">
        <v>224</v>
      </c>
      <c r="E119" s="70" t="s">
        <v>375</v>
      </c>
      <c r="F119" s="300">
        <v>1</v>
      </c>
      <c r="G119" s="311">
        <v>3.58</v>
      </c>
      <c r="H119" s="306">
        <f t="shared" si="5"/>
        <v>3.58</v>
      </c>
      <c r="I119" s="92">
        <v>0</v>
      </c>
    </row>
    <row r="120" spans="1:9" ht="28.5" customHeight="1" x14ac:dyDescent="0.25">
      <c r="A120" s="95">
        <v>47579</v>
      </c>
      <c r="B120" s="77">
        <v>72578</v>
      </c>
      <c r="C120" s="72" t="s">
        <v>271</v>
      </c>
      <c r="D120" s="71" t="s">
        <v>158</v>
      </c>
      <c r="E120" s="70" t="s">
        <v>303</v>
      </c>
      <c r="F120" s="300">
        <v>7</v>
      </c>
      <c r="G120" s="311">
        <v>15.56</v>
      </c>
      <c r="H120" s="306">
        <f t="shared" si="5"/>
        <v>108.92</v>
      </c>
      <c r="I120" s="92">
        <v>1E-4</v>
      </c>
    </row>
    <row r="121" spans="1:9" ht="28.5" customHeight="1" x14ac:dyDescent="0.25">
      <c r="A121" s="95">
        <v>47944</v>
      </c>
      <c r="B121" s="77">
        <v>72578</v>
      </c>
      <c r="C121" s="72" t="s">
        <v>271</v>
      </c>
      <c r="D121" s="71" t="s">
        <v>158</v>
      </c>
      <c r="E121" s="70" t="s">
        <v>303</v>
      </c>
      <c r="F121" s="300">
        <v>7</v>
      </c>
      <c r="G121" s="311">
        <v>15.56</v>
      </c>
      <c r="H121" s="306">
        <f t="shared" si="5"/>
        <v>108.92</v>
      </c>
      <c r="I121" s="92">
        <v>1E-4</v>
      </c>
    </row>
    <row r="122" spans="1:9" ht="28.5" customHeight="1" x14ac:dyDescent="0.25">
      <c r="A122" s="95">
        <v>48310</v>
      </c>
      <c r="B122" s="77">
        <v>72578</v>
      </c>
      <c r="C122" s="72" t="s">
        <v>271</v>
      </c>
      <c r="D122" s="71" t="s">
        <v>158</v>
      </c>
      <c r="E122" s="70" t="s">
        <v>303</v>
      </c>
      <c r="F122" s="300">
        <v>14</v>
      </c>
      <c r="G122" s="311">
        <v>15.56</v>
      </c>
      <c r="H122" s="306">
        <f t="shared" si="5"/>
        <v>217.84</v>
      </c>
      <c r="I122" s="92">
        <v>2.0000000000000001E-4</v>
      </c>
    </row>
    <row r="123" spans="1:9" ht="28.5" customHeight="1" x14ac:dyDescent="0.25">
      <c r="A123" s="95">
        <v>48675</v>
      </c>
      <c r="B123" s="77">
        <v>72585</v>
      </c>
      <c r="C123" s="72" t="s">
        <v>271</v>
      </c>
      <c r="D123" s="71" t="s">
        <v>166</v>
      </c>
      <c r="E123" s="70" t="s">
        <v>303</v>
      </c>
      <c r="F123" s="300">
        <v>2</v>
      </c>
      <c r="G123" s="311">
        <v>18.920000000000002</v>
      </c>
      <c r="H123" s="306">
        <f t="shared" si="5"/>
        <v>37.840000000000003</v>
      </c>
      <c r="I123" s="92">
        <v>0</v>
      </c>
    </row>
    <row r="124" spans="1:9" ht="14.25" customHeight="1" x14ac:dyDescent="0.25">
      <c r="A124" s="93" t="s">
        <v>1294</v>
      </c>
      <c r="B124" s="74"/>
      <c r="C124" s="74"/>
      <c r="D124" s="75" t="s">
        <v>188</v>
      </c>
      <c r="E124" s="74"/>
      <c r="F124" s="302"/>
      <c r="G124" s="313"/>
      <c r="H124" s="307">
        <f>H125+H161+H189+H214</f>
        <v>18949.84</v>
      </c>
      <c r="I124" s="94">
        <v>1.5599999999999999E-2</v>
      </c>
    </row>
    <row r="125" spans="1:9" ht="14.25" customHeight="1" x14ac:dyDescent="0.25">
      <c r="A125" s="93" t="s">
        <v>1293</v>
      </c>
      <c r="B125" s="74"/>
      <c r="C125" s="74"/>
      <c r="D125" s="75" t="s">
        <v>187</v>
      </c>
      <c r="E125" s="74"/>
      <c r="F125" s="302"/>
      <c r="G125" s="313"/>
      <c r="H125" s="307">
        <f>H126+H130+H138+H145+H147+H156+H158</f>
        <v>9399.2999999999993</v>
      </c>
      <c r="I125" s="94">
        <v>7.7000000000000002E-3</v>
      </c>
    </row>
    <row r="126" spans="1:9" ht="14.25" customHeight="1" x14ac:dyDescent="0.25">
      <c r="A126" s="93" t="s">
        <v>1292</v>
      </c>
      <c r="B126" s="74"/>
      <c r="C126" s="74"/>
      <c r="D126" s="75" t="s">
        <v>185</v>
      </c>
      <c r="E126" s="74"/>
      <c r="F126" s="302"/>
      <c r="G126" s="313"/>
      <c r="H126" s="307">
        <f>SUM(H127:H129)</f>
        <v>762.1</v>
      </c>
      <c r="I126" s="94">
        <v>5.9999999999999995E-4</v>
      </c>
    </row>
    <row r="127" spans="1:9" ht="28.5" customHeight="1" x14ac:dyDescent="0.25">
      <c r="A127" s="91" t="s">
        <v>1291</v>
      </c>
      <c r="B127" s="77">
        <v>80926</v>
      </c>
      <c r="C127" s="72" t="s">
        <v>271</v>
      </c>
      <c r="D127" s="71" t="s">
        <v>80</v>
      </c>
      <c r="E127" s="70" t="s">
        <v>303</v>
      </c>
      <c r="F127" s="300">
        <v>7</v>
      </c>
      <c r="G127" s="311">
        <v>77.14</v>
      </c>
      <c r="H127" s="306">
        <f>TRUNC((F127*G127),2)</f>
        <v>539.98</v>
      </c>
      <c r="I127" s="92">
        <v>4.0000000000000002E-4</v>
      </c>
    </row>
    <row r="128" spans="1:9" ht="28.5" customHeight="1" x14ac:dyDescent="0.25">
      <c r="A128" s="91" t="s">
        <v>1290</v>
      </c>
      <c r="B128" s="77">
        <v>80929</v>
      </c>
      <c r="C128" s="72" t="s">
        <v>271</v>
      </c>
      <c r="D128" s="71" t="s">
        <v>1289</v>
      </c>
      <c r="E128" s="70" t="s">
        <v>303</v>
      </c>
      <c r="F128" s="300">
        <v>1</v>
      </c>
      <c r="G128" s="311">
        <v>148.19999999999999</v>
      </c>
      <c r="H128" s="306">
        <f>TRUNC((F128*G128),2)</f>
        <v>148.19999999999999</v>
      </c>
      <c r="I128" s="92">
        <v>1E-4</v>
      </c>
    </row>
    <row r="129" spans="1:9" ht="28.5" customHeight="1" x14ac:dyDescent="0.25">
      <c r="A129" s="91" t="s">
        <v>1288</v>
      </c>
      <c r="B129" s="77">
        <v>80946</v>
      </c>
      <c r="C129" s="72" t="s">
        <v>271</v>
      </c>
      <c r="D129" s="71" t="s">
        <v>1287</v>
      </c>
      <c r="E129" s="70" t="s">
        <v>303</v>
      </c>
      <c r="F129" s="300">
        <v>1</v>
      </c>
      <c r="G129" s="311">
        <v>73.92</v>
      </c>
      <c r="H129" s="306">
        <f>TRUNC((F129*G129),2)</f>
        <v>73.92</v>
      </c>
      <c r="I129" s="92">
        <v>1E-4</v>
      </c>
    </row>
    <row r="130" spans="1:9" ht="14.25" customHeight="1" x14ac:dyDescent="0.25">
      <c r="A130" s="93" t="s">
        <v>1286</v>
      </c>
      <c r="B130" s="74"/>
      <c r="C130" s="74"/>
      <c r="D130" s="75" t="s">
        <v>219</v>
      </c>
      <c r="E130" s="74"/>
      <c r="F130" s="302"/>
      <c r="G130" s="313"/>
      <c r="H130" s="307">
        <f>SUM(H131:H137)</f>
        <v>1097.29</v>
      </c>
      <c r="I130" s="94">
        <v>8.9999999999999998E-4</v>
      </c>
    </row>
    <row r="131" spans="1:9" ht="28.5" customHeight="1" x14ac:dyDescent="0.25">
      <c r="A131" s="91" t="s">
        <v>1285</v>
      </c>
      <c r="B131" s="77">
        <v>80590</v>
      </c>
      <c r="C131" s="72" t="s">
        <v>271</v>
      </c>
      <c r="D131" s="71" t="s">
        <v>223</v>
      </c>
      <c r="E131" s="70" t="s">
        <v>303</v>
      </c>
      <c r="F131" s="300">
        <v>2</v>
      </c>
      <c r="G131" s="311">
        <v>97.99</v>
      </c>
      <c r="H131" s="306">
        <f t="shared" ref="H131:H137" si="6">TRUNC((F131*G131),2)</f>
        <v>195.98</v>
      </c>
      <c r="I131" s="92">
        <v>2.0000000000000001E-4</v>
      </c>
    </row>
    <row r="132" spans="1:9" ht="28.5" customHeight="1" x14ac:dyDescent="0.25">
      <c r="A132" s="91" t="s">
        <v>1284</v>
      </c>
      <c r="B132" s="77">
        <v>80541</v>
      </c>
      <c r="C132" s="72" t="s">
        <v>271</v>
      </c>
      <c r="D132" s="71" t="s">
        <v>1283</v>
      </c>
      <c r="E132" s="70" t="s">
        <v>303</v>
      </c>
      <c r="F132" s="300">
        <v>1</v>
      </c>
      <c r="G132" s="311">
        <v>191.81</v>
      </c>
      <c r="H132" s="306">
        <f t="shared" si="6"/>
        <v>191.81</v>
      </c>
      <c r="I132" s="92">
        <v>2.0000000000000001E-4</v>
      </c>
    </row>
    <row r="133" spans="1:9" ht="28.5" customHeight="1" x14ac:dyDescent="0.25">
      <c r="A133" s="91" t="s">
        <v>1282</v>
      </c>
      <c r="B133" s="77">
        <v>80572</v>
      </c>
      <c r="C133" s="72" t="s">
        <v>271</v>
      </c>
      <c r="D133" s="76" t="s">
        <v>1281</v>
      </c>
      <c r="E133" s="70" t="s">
        <v>375</v>
      </c>
      <c r="F133" s="300">
        <v>3</v>
      </c>
      <c r="G133" s="311">
        <v>107.82</v>
      </c>
      <c r="H133" s="306">
        <f t="shared" si="6"/>
        <v>323.45999999999998</v>
      </c>
      <c r="I133" s="92">
        <v>2.9999999999999997E-4</v>
      </c>
    </row>
    <row r="134" spans="1:9" ht="28.5" customHeight="1" x14ac:dyDescent="0.25">
      <c r="A134" s="91" t="s">
        <v>1280</v>
      </c>
      <c r="B134" s="77">
        <v>80561</v>
      </c>
      <c r="C134" s="72" t="s">
        <v>271</v>
      </c>
      <c r="D134" s="71" t="s">
        <v>1279</v>
      </c>
      <c r="E134" s="70" t="s">
        <v>303</v>
      </c>
      <c r="F134" s="300">
        <v>3</v>
      </c>
      <c r="G134" s="311">
        <v>21.21</v>
      </c>
      <c r="H134" s="306">
        <f t="shared" si="6"/>
        <v>63.63</v>
      </c>
      <c r="I134" s="92">
        <v>1E-4</v>
      </c>
    </row>
    <row r="135" spans="1:9" ht="28.5" customHeight="1" x14ac:dyDescent="0.25">
      <c r="A135" s="91" t="s">
        <v>1278</v>
      </c>
      <c r="B135" s="77">
        <v>80555</v>
      </c>
      <c r="C135" s="72" t="s">
        <v>271</v>
      </c>
      <c r="D135" s="71" t="s">
        <v>186</v>
      </c>
      <c r="E135" s="70" t="s">
        <v>303</v>
      </c>
      <c r="F135" s="300">
        <v>3</v>
      </c>
      <c r="G135" s="311">
        <v>45.26</v>
      </c>
      <c r="H135" s="306">
        <f t="shared" si="6"/>
        <v>135.78</v>
      </c>
      <c r="I135" s="92">
        <v>1E-4</v>
      </c>
    </row>
    <row r="136" spans="1:9" ht="28.5" customHeight="1" x14ac:dyDescent="0.25">
      <c r="A136" s="91" t="s">
        <v>1277</v>
      </c>
      <c r="B136" s="77">
        <v>80580</v>
      </c>
      <c r="C136" s="72" t="s">
        <v>271</v>
      </c>
      <c r="D136" s="71" t="s">
        <v>600</v>
      </c>
      <c r="E136" s="70" t="s">
        <v>303</v>
      </c>
      <c r="F136" s="300">
        <v>3</v>
      </c>
      <c r="G136" s="311">
        <v>54.68</v>
      </c>
      <c r="H136" s="306">
        <f t="shared" si="6"/>
        <v>164.04</v>
      </c>
      <c r="I136" s="92">
        <v>1E-4</v>
      </c>
    </row>
    <row r="137" spans="1:9" ht="28.5" customHeight="1" x14ac:dyDescent="0.25">
      <c r="A137" s="91" t="s">
        <v>1276</v>
      </c>
      <c r="B137" s="77">
        <v>80550</v>
      </c>
      <c r="C137" s="72" t="s">
        <v>271</v>
      </c>
      <c r="D137" s="71" t="s">
        <v>218</v>
      </c>
      <c r="E137" s="70" t="s">
        <v>217</v>
      </c>
      <c r="F137" s="300">
        <v>3</v>
      </c>
      <c r="G137" s="311">
        <v>7.53</v>
      </c>
      <c r="H137" s="306">
        <f t="shared" si="6"/>
        <v>22.59</v>
      </c>
      <c r="I137" s="92">
        <v>0</v>
      </c>
    </row>
    <row r="138" spans="1:9" ht="14.25" customHeight="1" x14ac:dyDescent="0.25">
      <c r="A138" s="93" t="s">
        <v>1275</v>
      </c>
      <c r="B138" s="74"/>
      <c r="C138" s="74"/>
      <c r="D138" s="75" t="s">
        <v>1274</v>
      </c>
      <c r="E138" s="74"/>
      <c r="F138" s="302"/>
      <c r="G138" s="313"/>
      <c r="H138" s="307">
        <f>SUM(H139:H144)</f>
        <v>5473.58</v>
      </c>
      <c r="I138" s="94">
        <v>4.4999999999999997E-3</v>
      </c>
    </row>
    <row r="139" spans="1:9" ht="28.5" customHeight="1" x14ac:dyDescent="0.25">
      <c r="A139" s="91" t="s">
        <v>1273</v>
      </c>
      <c r="B139" s="77">
        <v>80686</v>
      </c>
      <c r="C139" s="72" t="s">
        <v>271</v>
      </c>
      <c r="D139" s="71" t="s">
        <v>1272</v>
      </c>
      <c r="E139" s="70" t="s">
        <v>303</v>
      </c>
      <c r="F139" s="300">
        <v>4</v>
      </c>
      <c r="G139" s="311">
        <v>228.59</v>
      </c>
      <c r="H139" s="306">
        <f t="shared" ref="H139:H144" si="7">TRUNC((F139*G139),2)</f>
        <v>914.36</v>
      </c>
      <c r="I139" s="92">
        <v>8.0000000000000004E-4</v>
      </c>
    </row>
    <row r="140" spans="1:9" ht="28.5" customHeight="1" x14ac:dyDescent="0.25">
      <c r="A140" s="91" t="s">
        <v>1271</v>
      </c>
      <c r="B140" s="77">
        <v>80693</v>
      </c>
      <c r="C140" s="72" t="s">
        <v>271</v>
      </c>
      <c r="D140" s="71" t="s">
        <v>149</v>
      </c>
      <c r="E140" s="70" t="s">
        <v>303</v>
      </c>
      <c r="F140" s="300">
        <v>2</v>
      </c>
      <c r="G140" s="312">
        <v>1158.08</v>
      </c>
      <c r="H140" s="306">
        <f t="shared" si="7"/>
        <v>2316.16</v>
      </c>
      <c r="I140" s="92">
        <v>1.9E-3</v>
      </c>
    </row>
    <row r="141" spans="1:9" ht="28.5" customHeight="1" x14ac:dyDescent="0.25">
      <c r="A141" s="91" t="s">
        <v>1270</v>
      </c>
      <c r="B141" s="77">
        <v>80670</v>
      </c>
      <c r="C141" s="72" t="s">
        <v>271</v>
      </c>
      <c r="D141" s="71" t="s">
        <v>1269</v>
      </c>
      <c r="E141" s="70" t="s">
        <v>303</v>
      </c>
      <c r="F141" s="300">
        <v>6</v>
      </c>
      <c r="G141" s="311">
        <v>183.54</v>
      </c>
      <c r="H141" s="306">
        <f t="shared" si="7"/>
        <v>1101.24</v>
      </c>
      <c r="I141" s="92">
        <v>8.9999999999999998E-4</v>
      </c>
    </row>
    <row r="142" spans="1:9" ht="28.5" customHeight="1" x14ac:dyDescent="0.25">
      <c r="A142" s="91" t="s">
        <v>1268</v>
      </c>
      <c r="B142" s="77">
        <v>80680</v>
      </c>
      <c r="C142" s="72" t="s">
        <v>271</v>
      </c>
      <c r="D142" s="71" t="s">
        <v>1267</v>
      </c>
      <c r="E142" s="70" t="s">
        <v>303</v>
      </c>
      <c r="F142" s="300">
        <v>6</v>
      </c>
      <c r="G142" s="311">
        <v>65.44</v>
      </c>
      <c r="H142" s="306">
        <f t="shared" si="7"/>
        <v>392.64</v>
      </c>
      <c r="I142" s="92">
        <v>2.9999999999999997E-4</v>
      </c>
    </row>
    <row r="143" spans="1:9" ht="28.5" customHeight="1" x14ac:dyDescent="0.25">
      <c r="A143" s="91" t="s">
        <v>1266</v>
      </c>
      <c r="B143" s="77">
        <v>80660</v>
      </c>
      <c r="C143" s="72" t="s">
        <v>271</v>
      </c>
      <c r="D143" s="71" t="s">
        <v>244</v>
      </c>
      <c r="E143" s="70" t="s">
        <v>303</v>
      </c>
      <c r="F143" s="300">
        <v>2</v>
      </c>
      <c r="G143" s="311">
        <v>115.81</v>
      </c>
      <c r="H143" s="306">
        <f t="shared" si="7"/>
        <v>231.62</v>
      </c>
      <c r="I143" s="92">
        <v>2.0000000000000001E-4</v>
      </c>
    </row>
    <row r="144" spans="1:9" ht="28.5" customHeight="1" x14ac:dyDescent="0.25">
      <c r="A144" s="91" t="s">
        <v>1265</v>
      </c>
      <c r="B144" s="77">
        <v>80656</v>
      </c>
      <c r="C144" s="72" t="s">
        <v>271</v>
      </c>
      <c r="D144" s="71" t="s">
        <v>587</v>
      </c>
      <c r="E144" s="70" t="s">
        <v>375</v>
      </c>
      <c r="F144" s="300">
        <v>4</v>
      </c>
      <c r="G144" s="311">
        <v>129.38999999999999</v>
      </c>
      <c r="H144" s="306">
        <f t="shared" si="7"/>
        <v>517.55999999999995</v>
      </c>
      <c r="I144" s="92">
        <v>4.0000000000000002E-4</v>
      </c>
    </row>
    <row r="145" spans="1:9" ht="14.25" customHeight="1" x14ac:dyDescent="0.25">
      <c r="A145" s="93" t="s">
        <v>1264</v>
      </c>
      <c r="B145" s="74"/>
      <c r="C145" s="74"/>
      <c r="D145" s="75" t="s">
        <v>1263</v>
      </c>
      <c r="E145" s="74"/>
      <c r="F145" s="302"/>
      <c r="G145" s="313"/>
      <c r="H145" s="307">
        <f>SUM(H146)</f>
        <v>766.3</v>
      </c>
      <c r="I145" s="94">
        <v>5.9999999999999995E-4</v>
      </c>
    </row>
    <row r="146" spans="1:9" ht="48.6" customHeight="1" x14ac:dyDescent="0.25">
      <c r="A146" s="91" t="s">
        <v>1262</v>
      </c>
      <c r="B146" s="73">
        <v>86922</v>
      </c>
      <c r="C146" s="70" t="s">
        <v>56</v>
      </c>
      <c r="D146" s="76" t="s">
        <v>1261</v>
      </c>
      <c r="E146" s="70" t="s">
        <v>31</v>
      </c>
      <c r="F146" s="300">
        <v>1</v>
      </c>
      <c r="G146" s="311">
        <v>766.3</v>
      </c>
      <c r="H146" s="306">
        <f>TRUNC((F146*G146),2)</f>
        <v>766.3</v>
      </c>
      <c r="I146" s="92">
        <v>5.9999999999999995E-4</v>
      </c>
    </row>
    <row r="147" spans="1:9" ht="14.25" customHeight="1" x14ac:dyDescent="0.25">
      <c r="A147" s="93" t="s">
        <v>1260</v>
      </c>
      <c r="B147" s="74"/>
      <c r="C147" s="74"/>
      <c r="D147" s="75" t="s">
        <v>216</v>
      </c>
      <c r="E147" s="74"/>
      <c r="F147" s="302"/>
      <c r="G147" s="313"/>
      <c r="H147" s="307">
        <f>SUM(H148:H155)</f>
        <v>761.2399999999999</v>
      </c>
      <c r="I147" s="94">
        <v>5.9999999999999995E-4</v>
      </c>
    </row>
    <row r="148" spans="1:9" ht="28.5" customHeight="1" x14ac:dyDescent="0.25">
      <c r="A148" s="91" t="s">
        <v>1259</v>
      </c>
      <c r="B148" s="77">
        <v>80502</v>
      </c>
      <c r="C148" s="72" t="s">
        <v>271</v>
      </c>
      <c r="D148" s="71" t="s">
        <v>1258</v>
      </c>
      <c r="E148" s="70" t="s">
        <v>303</v>
      </c>
      <c r="F148" s="300">
        <v>1</v>
      </c>
      <c r="G148" s="311">
        <v>243.09</v>
      </c>
      <c r="H148" s="306">
        <f t="shared" ref="H148:H155" si="8">TRUNC((F148*G148),2)</f>
        <v>243.09</v>
      </c>
      <c r="I148" s="92">
        <v>2.0000000000000001E-4</v>
      </c>
    </row>
    <row r="149" spans="1:9" ht="28.5" customHeight="1" x14ac:dyDescent="0.25">
      <c r="A149" s="91" t="s">
        <v>1257</v>
      </c>
      <c r="B149" s="77">
        <v>80517</v>
      </c>
      <c r="C149" s="72" t="s">
        <v>271</v>
      </c>
      <c r="D149" s="76" t="s">
        <v>1256</v>
      </c>
      <c r="E149" s="70" t="s">
        <v>303</v>
      </c>
      <c r="F149" s="300">
        <v>1</v>
      </c>
      <c r="G149" s="311">
        <v>288.75</v>
      </c>
      <c r="H149" s="306">
        <f t="shared" si="8"/>
        <v>288.75</v>
      </c>
      <c r="I149" s="92">
        <v>2.0000000000000001E-4</v>
      </c>
    </row>
    <row r="150" spans="1:9" ht="28.5" customHeight="1" x14ac:dyDescent="0.25">
      <c r="A150" s="91" t="s">
        <v>1255</v>
      </c>
      <c r="B150" s="77">
        <v>80513</v>
      </c>
      <c r="C150" s="72" t="s">
        <v>271</v>
      </c>
      <c r="D150" s="71" t="s">
        <v>68</v>
      </c>
      <c r="E150" s="70" t="s">
        <v>303</v>
      </c>
      <c r="F150" s="300">
        <v>1</v>
      </c>
      <c r="G150" s="311">
        <v>18.260000000000002</v>
      </c>
      <c r="H150" s="306">
        <f t="shared" si="8"/>
        <v>18.260000000000002</v>
      </c>
      <c r="I150" s="92">
        <v>0</v>
      </c>
    </row>
    <row r="151" spans="1:9" ht="28.5" customHeight="1" x14ac:dyDescent="0.25">
      <c r="A151" s="91" t="s">
        <v>1254</v>
      </c>
      <c r="B151" s="77">
        <v>80514</v>
      </c>
      <c r="C151" s="72" t="s">
        <v>271</v>
      </c>
      <c r="D151" s="71" t="s">
        <v>59</v>
      </c>
      <c r="E151" s="70" t="s">
        <v>303</v>
      </c>
      <c r="F151" s="300">
        <v>1</v>
      </c>
      <c r="G151" s="311">
        <v>32.909999999999997</v>
      </c>
      <c r="H151" s="306">
        <f t="shared" si="8"/>
        <v>32.909999999999997</v>
      </c>
      <c r="I151" s="92">
        <v>0</v>
      </c>
    </row>
    <row r="152" spans="1:9" ht="28.5" customHeight="1" x14ac:dyDescent="0.25">
      <c r="A152" s="91" t="s">
        <v>1253</v>
      </c>
      <c r="B152" s="77">
        <v>80510</v>
      </c>
      <c r="C152" s="72" t="s">
        <v>271</v>
      </c>
      <c r="D152" s="71" t="s">
        <v>215</v>
      </c>
      <c r="E152" s="70" t="s">
        <v>303</v>
      </c>
      <c r="F152" s="300">
        <v>1</v>
      </c>
      <c r="G152" s="311">
        <v>14.52</v>
      </c>
      <c r="H152" s="306">
        <f t="shared" si="8"/>
        <v>14.52</v>
      </c>
      <c r="I152" s="92">
        <v>0</v>
      </c>
    </row>
    <row r="153" spans="1:9" ht="28.5" customHeight="1" x14ac:dyDescent="0.25">
      <c r="A153" s="91" t="s">
        <v>1252</v>
      </c>
      <c r="B153" s="77">
        <v>80520</v>
      </c>
      <c r="C153" s="72" t="s">
        <v>271</v>
      </c>
      <c r="D153" s="71" t="s">
        <v>61</v>
      </c>
      <c r="E153" s="70" t="s">
        <v>60</v>
      </c>
      <c r="F153" s="300">
        <v>1</v>
      </c>
      <c r="G153" s="311">
        <v>9.2799999999999994</v>
      </c>
      <c r="H153" s="306">
        <f t="shared" si="8"/>
        <v>9.2799999999999994</v>
      </c>
      <c r="I153" s="92">
        <v>0</v>
      </c>
    </row>
    <row r="154" spans="1:9" ht="28.5" customHeight="1" x14ac:dyDescent="0.25">
      <c r="A154" s="91" t="s">
        <v>1251</v>
      </c>
      <c r="B154" s="77">
        <v>80526</v>
      </c>
      <c r="C154" s="72" t="s">
        <v>271</v>
      </c>
      <c r="D154" s="76" t="s">
        <v>1250</v>
      </c>
      <c r="E154" s="70" t="s">
        <v>303</v>
      </c>
      <c r="F154" s="300">
        <v>1</v>
      </c>
      <c r="G154" s="311">
        <v>127.62</v>
      </c>
      <c r="H154" s="306">
        <f t="shared" si="8"/>
        <v>127.62</v>
      </c>
      <c r="I154" s="92">
        <v>1E-4</v>
      </c>
    </row>
    <row r="155" spans="1:9" ht="28.5" customHeight="1" x14ac:dyDescent="0.25">
      <c r="A155" s="91" t="s">
        <v>1249</v>
      </c>
      <c r="B155" s="73">
        <v>95544</v>
      </c>
      <c r="C155" s="70" t="s">
        <v>56</v>
      </c>
      <c r="D155" s="76" t="s">
        <v>1248</v>
      </c>
      <c r="E155" s="70" t="s">
        <v>31</v>
      </c>
      <c r="F155" s="300">
        <v>1</v>
      </c>
      <c r="G155" s="311">
        <v>26.81</v>
      </c>
      <c r="H155" s="306">
        <f t="shared" si="8"/>
        <v>26.81</v>
      </c>
      <c r="I155" s="92">
        <v>0</v>
      </c>
    </row>
    <row r="156" spans="1:9" ht="14.25" customHeight="1" x14ac:dyDescent="0.25">
      <c r="A156" s="93" t="s">
        <v>1247</v>
      </c>
      <c r="B156" s="74"/>
      <c r="C156" s="74"/>
      <c r="D156" s="75" t="s">
        <v>1246</v>
      </c>
      <c r="E156" s="74"/>
      <c r="F156" s="302"/>
      <c r="G156" s="313"/>
      <c r="H156" s="307">
        <f>SUM(H157)</f>
        <v>83.65</v>
      </c>
      <c r="I156" s="94">
        <v>1E-4</v>
      </c>
    </row>
    <row r="157" spans="1:9" ht="28.5" customHeight="1" x14ac:dyDescent="0.25">
      <c r="A157" s="91" t="s">
        <v>1245</v>
      </c>
      <c r="B157" s="77">
        <v>80721</v>
      </c>
      <c r="C157" s="72" t="s">
        <v>271</v>
      </c>
      <c r="D157" s="71" t="s">
        <v>103</v>
      </c>
      <c r="E157" s="70" t="s">
        <v>303</v>
      </c>
      <c r="F157" s="300">
        <v>1</v>
      </c>
      <c r="G157" s="311">
        <v>83.65</v>
      </c>
      <c r="H157" s="306">
        <f>TRUNC((F157*G157),2)</f>
        <v>83.65</v>
      </c>
      <c r="I157" s="92">
        <v>1E-4</v>
      </c>
    </row>
    <row r="158" spans="1:9" ht="14.25" customHeight="1" x14ac:dyDescent="0.25">
      <c r="A158" s="93" t="s">
        <v>1244</v>
      </c>
      <c r="B158" s="74"/>
      <c r="C158" s="74"/>
      <c r="D158" s="75" t="s">
        <v>74</v>
      </c>
      <c r="E158" s="74"/>
      <c r="F158" s="302"/>
      <c r="G158" s="313"/>
      <c r="H158" s="307">
        <f>SUM(H159:H160)</f>
        <v>455.14</v>
      </c>
      <c r="I158" s="94">
        <v>4.0000000000000002E-4</v>
      </c>
    </row>
    <row r="159" spans="1:9" ht="28.5" customHeight="1" x14ac:dyDescent="0.25">
      <c r="A159" s="91" t="s">
        <v>1243</v>
      </c>
      <c r="B159" s="72" t="s">
        <v>1242</v>
      </c>
      <c r="C159" s="70" t="s">
        <v>298</v>
      </c>
      <c r="D159" s="71" t="s">
        <v>1241</v>
      </c>
      <c r="E159" s="70" t="s">
        <v>307</v>
      </c>
      <c r="F159" s="300">
        <v>5</v>
      </c>
      <c r="G159" s="311">
        <v>36.380000000000003</v>
      </c>
      <c r="H159" s="306">
        <f>TRUNC((F159*G159),2)</f>
        <v>181.9</v>
      </c>
      <c r="I159" s="92">
        <v>1E-4</v>
      </c>
    </row>
    <row r="160" spans="1:9" ht="28.5" customHeight="1" x14ac:dyDescent="0.25">
      <c r="A160" s="91" t="s">
        <v>1240</v>
      </c>
      <c r="B160" s="72" t="s">
        <v>1239</v>
      </c>
      <c r="C160" s="70" t="s">
        <v>298</v>
      </c>
      <c r="D160" s="76" t="s">
        <v>1238</v>
      </c>
      <c r="E160" s="70" t="s">
        <v>307</v>
      </c>
      <c r="F160" s="300">
        <v>4</v>
      </c>
      <c r="G160" s="311">
        <v>68.31</v>
      </c>
      <c r="H160" s="306">
        <f>TRUNC((F160*G160),2)</f>
        <v>273.24</v>
      </c>
      <c r="I160" s="92">
        <v>2.0000000000000001E-4</v>
      </c>
    </row>
    <row r="161" spans="1:9" ht="14.25" customHeight="1" x14ac:dyDescent="0.25">
      <c r="A161" s="93" t="s">
        <v>1237</v>
      </c>
      <c r="B161" s="74"/>
      <c r="C161" s="74"/>
      <c r="D161" s="75" t="s">
        <v>184</v>
      </c>
      <c r="E161" s="74"/>
      <c r="F161" s="302"/>
      <c r="G161" s="313"/>
      <c r="H161" s="307">
        <f>H162+H166+H170+H176+H183+H186</f>
        <v>1930.4199999999998</v>
      </c>
      <c r="I161" s="94">
        <v>1.6000000000000001E-3</v>
      </c>
    </row>
    <row r="162" spans="1:9" ht="14.25" customHeight="1" x14ac:dyDescent="0.25">
      <c r="A162" s="93" t="s">
        <v>1236</v>
      </c>
      <c r="B162" s="74"/>
      <c r="C162" s="74"/>
      <c r="D162" s="75" t="s">
        <v>214</v>
      </c>
      <c r="E162" s="74"/>
      <c r="F162" s="302"/>
      <c r="G162" s="313"/>
      <c r="H162" s="307">
        <f>SUM(H163:H165)</f>
        <v>1060.08</v>
      </c>
      <c r="I162" s="94">
        <v>8.9999999999999998E-4</v>
      </c>
    </row>
    <row r="163" spans="1:9" ht="28.5" customHeight="1" x14ac:dyDescent="0.25">
      <c r="A163" s="91" t="s">
        <v>1235</v>
      </c>
      <c r="B163" s="77">
        <v>81003</v>
      </c>
      <c r="C163" s="72" t="s">
        <v>271</v>
      </c>
      <c r="D163" s="71" t="s">
        <v>585</v>
      </c>
      <c r="E163" s="70" t="s">
        <v>55</v>
      </c>
      <c r="F163" s="300">
        <v>48</v>
      </c>
      <c r="G163" s="311">
        <v>6.79</v>
      </c>
      <c r="H163" s="306">
        <f>TRUNC((F163*G163),2)</f>
        <v>325.92</v>
      </c>
      <c r="I163" s="92">
        <v>2.9999999999999997E-4</v>
      </c>
    </row>
    <row r="164" spans="1:9" ht="28.5" customHeight="1" x14ac:dyDescent="0.25">
      <c r="A164" s="91" t="s">
        <v>1234</v>
      </c>
      <c r="B164" s="77">
        <v>81006</v>
      </c>
      <c r="C164" s="72" t="s">
        <v>271</v>
      </c>
      <c r="D164" s="71" t="s">
        <v>584</v>
      </c>
      <c r="E164" s="70" t="s">
        <v>284</v>
      </c>
      <c r="F164" s="300">
        <v>12</v>
      </c>
      <c r="G164" s="311">
        <v>18.850000000000001</v>
      </c>
      <c r="H164" s="306">
        <f>TRUNC((F164*G164),2)</f>
        <v>226.2</v>
      </c>
      <c r="I164" s="92">
        <v>2.0000000000000001E-4</v>
      </c>
    </row>
    <row r="165" spans="1:9" ht="28.5" customHeight="1" x14ac:dyDescent="0.25">
      <c r="A165" s="91" t="s">
        <v>1233</v>
      </c>
      <c r="B165" s="77">
        <v>81007</v>
      </c>
      <c r="C165" s="72" t="s">
        <v>271</v>
      </c>
      <c r="D165" s="71" t="s">
        <v>1232</v>
      </c>
      <c r="E165" s="70" t="s">
        <v>284</v>
      </c>
      <c r="F165" s="300">
        <v>18</v>
      </c>
      <c r="G165" s="311">
        <v>28.22</v>
      </c>
      <c r="H165" s="306">
        <f>TRUNC((F165*G165),2)</f>
        <v>507.96</v>
      </c>
      <c r="I165" s="92">
        <v>4.0000000000000002E-4</v>
      </c>
    </row>
    <row r="166" spans="1:9" ht="14.25" customHeight="1" x14ac:dyDescent="0.25">
      <c r="A166" s="93" t="s">
        <v>1231</v>
      </c>
      <c r="B166" s="74"/>
      <c r="C166" s="74"/>
      <c r="D166" s="75" t="s">
        <v>213</v>
      </c>
      <c r="E166" s="74"/>
      <c r="F166" s="302"/>
      <c r="G166" s="313"/>
      <c r="H166" s="307">
        <f>SUM(H167:H169)</f>
        <v>51.510000000000005</v>
      </c>
      <c r="I166" s="94">
        <v>0</v>
      </c>
    </row>
    <row r="167" spans="1:9" ht="28.5" customHeight="1" x14ac:dyDescent="0.25">
      <c r="A167" s="91" t="s">
        <v>1230</v>
      </c>
      <c r="B167" s="77">
        <v>81165</v>
      </c>
      <c r="C167" s="72" t="s">
        <v>271</v>
      </c>
      <c r="D167" s="71" t="s">
        <v>1229</v>
      </c>
      <c r="E167" s="70" t="s">
        <v>303</v>
      </c>
      <c r="F167" s="300">
        <v>1</v>
      </c>
      <c r="G167" s="311">
        <v>11.17</v>
      </c>
      <c r="H167" s="306">
        <f>TRUNC((F167*G167),2)</f>
        <v>11.17</v>
      </c>
      <c r="I167" s="92">
        <v>0</v>
      </c>
    </row>
    <row r="168" spans="1:9" ht="28.5" customHeight="1" x14ac:dyDescent="0.25">
      <c r="A168" s="91" t="s">
        <v>1228</v>
      </c>
      <c r="B168" s="77">
        <v>81181</v>
      </c>
      <c r="C168" s="72" t="s">
        <v>271</v>
      </c>
      <c r="D168" s="71" t="s">
        <v>1227</v>
      </c>
      <c r="E168" s="70" t="s">
        <v>303</v>
      </c>
      <c r="F168" s="300">
        <v>2</v>
      </c>
      <c r="G168" s="311">
        <v>12.07</v>
      </c>
      <c r="H168" s="306">
        <f>TRUNC((F168*G168),2)</f>
        <v>24.14</v>
      </c>
      <c r="I168" s="92">
        <v>0</v>
      </c>
    </row>
    <row r="169" spans="1:9" ht="28.5" customHeight="1" x14ac:dyDescent="0.25">
      <c r="A169" s="91" t="s">
        <v>1226</v>
      </c>
      <c r="B169" s="77">
        <v>81179</v>
      </c>
      <c r="C169" s="72" t="s">
        <v>271</v>
      </c>
      <c r="D169" s="71" t="s">
        <v>58</v>
      </c>
      <c r="E169" s="70" t="s">
        <v>303</v>
      </c>
      <c r="F169" s="300">
        <v>2</v>
      </c>
      <c r="G169" s="311">
        <v>8.1</v>
      </c>
      <c r="H169" s="306">
        <f>TRUNC((F169*G169),2)</f>
        <v>16.2</v>
      </c>
      <c r="I169" s="92">
        <v>0</v>
      </c>
    </row>
    <row r="170" spans="1:9" ht="14.25" customHeight="1" x14ac:dyDescent="0.25">
      <c r="A170" s="93" t="s">
        <v>1225</v>
      </c>
      <c r="B170" s="74"/>
      <c r="C170" s="74"/>
      <c r="D170" s="75" t="s">
        <v>176</v>
      </c>
      <c r="E170" s="74"/>
      <c r="F170" s="302"/>
      <c r="G170" s="313"/>
      <c r="H170" s="307">
        <f>SUM(H171:H175)</f>
        <v>348.35999999999996</v>
      </c>
      <c r="I170" s="94">
        <v>2.9999999999999997E-4</v>
      </c>
    </row>
    <row r="171" spans="1:9" ht="28.5" customHeight="1" x14ac:dyDescent="0.25">
      <c r="A171" s="91" t="s">
        <v>1224</v>
      </c>
      <c r="B171" s="77">
        <v>81321</v>
      </c>
      <c r="C171" s="72" t="s">
        <v>271</v>
      </c>
      <c r="D171" s="71" t="s">
        <v>581</v>
      </c>
      <c r="E171" s="70" t="s">
        <v>303</v>
      </c>
      <c r="F171" s="300">
        <v>17</v>
      </c>
      <c r="G171" s="311">
        <v>5.97</v>
      </c>
      <c r="H171" s="306">
        <f>TRUNC((F171*G171),2)</f>
        <v>101.49</v>
      </c>
      <c r="I171" s="92">
        <v>1E-4</v>
      </c>
    </row>
    <row r="172" spans="1:9" ht="28.5" customHeight="1" x14ac:dyDescent="0.25">
      <c r="A172" s="91" t="s">
        <v>1223</v>
      </c>
      <c r="B172" s="77">
        <v>81324</v>
      </c>
      <c r="C172" s="72" t="s">
        <v>271</v>
      </c>
      <c r="D172" s="71" t="s">
        <v>227</v>
      </c>
      <c r="E172" s="70" t="s">
        <v>303</v>
      </c>
      <c r="F172" s="300">
        <v>2</v>
      </c>
      <c r="G172" s="311">
        <v>12.78</v>
      </c>
      <c r="H172" s="306">
        <f>TRUNC((F172*G172),2)</f>
        <v>25.56</v>
      </c>
      <c r="I172" s="92">
        <v>0</v>
      </c>
    </row>
    <row r="173" spans="1:9" ht="28.5" customHeight="1" x14ac:dyDescent="0.25">
      <c r="A173" s="91" t="s">
        <v>1222</v>
      </c>
      <c r="B173" s="77">
        <v>81325</v>
      </c>
      <c r="C173" s="72" t="s">
        <v>271</v>
      </c>
      <c r="D173" s="71" t="s">
        <v>1221</v>
      </c>
      <c r="E173" s="70" t="s">
        <v>303</v>
      </c>
      <c r="F173" s="300">
        <v>1</v>
      </c>
      <c r="G173" s="311">
        <v>28.86</v>
      </c>
      <c r="H173" s="306">
        <f>TRUNC((F173*G173),2)</f>
        <v>28.86</v>
      </c>
      <c r="I173" s="92">
        <v>0</v>
      </c>
    </row>
    <row r="174" spans="1:9" ht="28.5" customHeight="1" x14ac:dyDescent="0.25">
      <c r="A174" s="91" t="s">
        <v>1220</v>
      </c>
      <c r="B174" s="77">
        <v>81381</v>
      </c>
      <c r="C174" s="72" t="s">
        <v>271</v>
      </c>
      <c r="D174" s="71" t="s">
        <v>1219</v>
      </c>
      <c r="E174" s="70" t="s">
        <v>303</v>
      </c>
      <c r="F174" s="300">
        <v>8</v>
      </c>
      <c r="G174" s="311">
        <v>20.22</v>
      </c>
      <c r="H174" s="306">
        <f>TRUNC((F174*G174),2)</f>
        <v>161.76</v>
      </c>
      <c r="I174" s="92">
        <v>1E-4</v>
      </c>
    </row>
    <row r="175" spans="1:9" ht="28.5" customHeight="1" x14ac:dyDescent="0.25">
      <c r="A175" s="91" t="s">
        <v>1218</v>
      </c>
      <c r="B175" s="77">
        <v>81360</v>
      </c>
      <c r="C175" s="72" t="s">
        <v>271</v>
      </c>
      <c r="D175" s="71" t="s">
        <v>580</v>
      </c>
      <c r="E175" s="70" t="s">
        <v>303</v>
      </c>
      <c r="F175" s="300">
        <v>3</v>
      </c>
      <c r="G175" s="311">
        <v>10.23</v>
      </c>
      <c r="H175" s="306">
        <f>TRUNC((F175*G175),2)</f>
        <v>30.69</v>
      </c>
      <c r="I175" s="92">
        <v>0</v>
      </c>
    </row>
    <row r="176" spans="1:9" ht="14.25" customHeight="1" x14ac:dyDescent="0.25">
      <c r="A176" s="93" t="s">
        <v>1217</v>
      </c>
      <c r="B176" s="74"/>
      <c r="C176" s="74"/>
      <c r="D176" s="75" t="s">
        <v>182</v>
      </c>
      <c r="E176" s="74"/>
      <c r="F176" s="302"/>
      <c r="G176" s="313"/>
      <c r="H176" s="307">
        <f>SUM(H177:H182)</f>
        <v>204.83999999999997</v>
      </c>
      <c r="I176" s="94">
        <v>2.0000000000000001E-4</v>
      </c>
    </row>
    <row r="177" spans="1:9" ht="28.5" customHeight="1" x14ac:dyDescent="0.25">
      <c r="A177" s="91" t="s">
        <v>1216</v>
      </c>
      <c r="B177" s="77">
        <v>81445</v>
      </c>
      <c r="C177" s="72" t="s">
        <v>271</v>
      </c>
      <c r="D177" s="71" t="s">
        <v>579</v>
      </c>
      <c r="E177" s="70" t="s">
        <v>303</v>
      </c>
      <c r="F177" s="300">
        <v>1</v>
      </c>
      <c r="G177" s="311">
        <v>15.06</v>
      </c>
      <c r="H177" s="306">
        <f t="shared" ref="H177:H182" si="9">TRUNC((F177*G177),2)</f>
        <v>15.06</v>
      </c>
      <c r="I177" s="92">
        <v>0</v>
      </c>
    </row>
    <row r="178" spans="1:9" ht="28.5" customHeight="1" x14ac:dyDescent="0.25">
      <c r="A178" s="91" t="s">
        <v>1215</v>
      </c>
      <c r="B178" s="77">
        <v>81444</v>
      </c>
      <c r="C178" s="72" t="s">
        <v>271</v>
      </c>
      <c r="D178" s="71" t="s">
        <v>1214</v>
      </c>
      <c r="E178" s="70" t="s">
        <v>303</v>
      </c>
      <c r="F178" s="300">
        <v>2</v>
      </c>
      <c r="G178" s="311">
        <v>17.04</v>
      </c>
      <c r="H178" s="306">
        <f t="shared" si="9"/>
        <v>34.08</v>
      </c>
      <c r="I178" s="92">
        <v>0</v>
      </c>
    </row>
    <row r="179" spans="1:9" ht="28.5" customHeight="1" x14ac:dyDescent="0.25">
      <c r="A179" s="91" t="s">
        <v>1213</v>
      </c>
      <c r="B179" s="77">
        <v>81424</v>
      </c>
      <c r="C179" s="72" t="s">
        <v>271</v>
      </c>
      <c r="D179" s="71" t="s">
        <v>181</v>
      </c>
      <c r="E179" s="70" t="s">
        <v>303</v>
      </c>
      <c r="F179" s="300">
        <v>1</v>
      </c>
      <c r="G179" s="311">
        <v>16.34</v>
      </c>
      <c r="H179" s="306">
        <f t="shared" si="9"/>
        <v>16.34</v>
      </c>
      <c r="I179" s="92">
        <v>0</v>
      </c>
    </row>
    <row r="180" spans="1:9" ht="28.5" customHeight="1" x14ac:dyDescent="0.25">
      <c r="A180" s="91" t="s">
        <v>1212</v>
      </c>
      <c r="B180" s="77">
        <v>81402</v>
      </c>
      <c r="C180" s="72" t="s">
        <v>271</v>
      </c>
      <c r="D180" s="71" t="s">
        <v>582</v>
      </c>
      <c r="E180" s="70" t="s">
        <v>303</v>
      </c>
      <c r="F180" s="300">
        <v>6</v>
      </c>
      <c r="G180" s="311">
        <v>6.65</v>
      </c>
      <c r="H180" s="306">
        <f t="shared" si="9"/>
        <v>39.9</v>
      </c>
      <c r="I180" s="92">
        <v>0</v>
      </c>
    </row>
    <row r="181" spans="1:9" ht="28.5" customHeight="1" x14ac:dyDescent="0.25">
      <c r="A181" s="91" t="s">
        <v>1211</v>
      </c>
      <c r="B181" s="77">
        <v>81405</v>
      </c>
      <c r="C181" s="72" t="s">
        <v>271</v>
      </c>
      <c r="D181" s="71" t="s">
        <v>1210</v>
      </c>
      <c r="E181" s="70" t="s">
        <v>303</v>
      </c>
      <c r="F181" s="300">
        <v>2</v>
      </c>
      <c r="G181" s="311">
        <v>17.82</v>
      </c>
      <c r="H181" s="306">
        <f t="shared" si="9"/>
        <v>35.64</v>
      </c>
      <c r="I181" s="92">
        <v>0</v>
      </c>
    </row>
    <row r="182" spans="1:9" ht="28.5" customHeight="1" x14ac:dyDescent="0.25">
      <c r="A182" s="91" t="s">
        <v>1209</v>
      </c>
      <c r="B182" s="77">
        <v>81406</v>
      </c>
      <c r="C182" s="72" t="s">
        <v>271</v>
      </c>
      <c r="D182" s="71" t="s">
        <v>1208</v>
      </c>
      <c r="E182" s="70" t="s">
        <v>303</v>
      </c>
      <c r="F182" s="300">
        <v>2</v>
      </c>
      <c r="G182" s="311">
        <v>31.91</v>
      </c>
      <c r="H182" s="306">
        <f t="shared" si="9"/>
        <v>63.82</v>
      </c>
      <c r="I182" s="92">
        <v>1E-4</v>
      </c>
    </row>
    <row r="183" spans="1:9" ht="14.25" customHeight="1" x14ac:dyDescent="0.25">
      <c r="A183" s="93" t="s">
        <v>1207</v>
      </c>
      <c r="B183" s="74"/>
      <c r="C183" s="74"/>
      <c r="D183" s="75" t="s">
        <v>183</v>
      </c>
      <c r="E183" s="74"/>
      <c r="F183" s="302"/>
      <c r="G183" s="313"/>
      <c r="H183" s="307">
        <f>SUM(H184:H185)</f>
        <v>75.73</v>
      </c>
      <c r="I183" s="94">
        <v>1E-4</v>
      </c>
    </row>
    <row r="184" spans="1:9" ht="28.5" customHeight="1" x14ac:dyDescent="0.25">
      <c r="A184" s="91" t="s">
        <v>1206</v>
      </c>
      <c r="B184" s="77">
        <v>81066</v>
      </c>
      <c r="C184" s="72" t="s">
        <v>271</v>
      </c>
      <c r="D184" s="76" t="s">
        <v>1205</v>
      </c>
      <c r="E184" s="70" t="s">
        <v>303</v>
      </c>
      <c r="F184" s="300">
        <v>14</v>
      </c>
      <c r="G184" s="311">
        <v>3.5</v>
      </c>
      <c r="H184" s="306">
        <f>TRUNC((F184*G184),2)</f>
        <v>49</v>
      </c>
      <c r="I184" s="92">
        <v>0</v>
      </c>
    </row>
    <row r="185" spans="1:9" ht="28.5" customHeight="1" x14ac:dyDescent="0.25">
      <c r="A185" s="91" t="s">
        <v>1204</v>
      </c>
      <c r="B185" s="77">
        <v>81069</v>
      </c>
      <c r="C185" s="72" t="s">
        <v>271</v>
      </c>
      <c r="D185" s="71" t="s">
        <v>1203</v>
      </c>
      <c r="E185" s="70" t="s">
        <v>303</v>
      </c>
      <c r="F185" s="300">
        <v>3</v>
      </c>
      <c r="G185" s="311">
        <v>8.91</v>
      </c>
      <c r="H185" s="306">
        <f>TRUNC((F185*G185),2)</f>
        <v>26.73</v>
      </c>
      <c r="I185" s="92">
        <v>0</v>
      </c>
    </row>
    <row r="186" spans="1:9" ht="14.25" customHeight="1" x14ac:dyDescent="0.25">
      <c r="A186" s="93" t="s">
        <v>1202</v>
      </c>
      <c r="B186" s="74"/>
      <c r="C186" s="74"/>
      <c r="D186" s="75" t="s">
        <v>180</v>
      </c>
      <c r="E186" s="74"/>
      <c r="F186" s="302"/>
      <c r="G186" s="313"/>
      <c r="H186" s="307">
        <f>SUM(H187:H188)</f>
        <v>189.9</v>
      </c>
      <c r="I186" s="94">
        <v>2.0000000000000001E-4</v>
      </c>
    </row>
    <row r="187" spans="1:9" ht="28.5" customHeight="1" x14ac:dyDescent="0.25">
      <c r="A187" s="91" t="s">
        <v>1201</v>
      </c>
      <c r="B187" s="77">
        <v>81501</v>
      </c>
      <c r="C187" s="72" t="s">
        <v>271</v>
      </c>
      <c r="D187" s="71" t="s">
        <v>179</v>
      </c>
      <c r="E187" s="70" t="s">
        <v>303</v>
      </c>
      <c r="F187" s="300">
        <v>2</v>
      </c>
      <c r="G187" s="311">
        <v>53.24</v>
      </c>
      <c r="H187" s="306">
        <f>TRUNC((F187*G187),2)</f>
        <v>106.48</v>
      </c>
      <c r="I187" s="92">
        <v>1E-4</v>
      </c>
    </row>
    <row r="188" spans="1:9" ht="28.5" customHeight="1" x14ac:dyDescent="0.25">
      <c r="A188" s="91" t="s">
        <v>1200</v>
      </c>
      <c r="B188" s="77">
        <v>81504</v>
      </c>
      <c r="C188" s="72" t="s">
        <v>271</v>
      </c>
      <c r="D188" s="71" t="s">
        <v>178</v>
      </c>
      <c r="E188" s="70" t="s">
        <v>303</v>
      </c>
      <c r="F188" s="300">
        <v>2</v>
      </c>
      <c r="G188" s="311">
        <v>41.71</v>
      </c>
      <c r="H188" s="306">
        <f>TRUNC((F188*G188),2)</f>
        <v>83.42</v>
      </c>
      <c r="I188" s="92">
        <v>1E-4</v>
      </c>
    </row>
    <row r="189" spans="1:9" ht="14.25" customHeight="1" x14ac:dyDescent="0.25">
      <c r="A189" s="93" t="s">
        <v>1199</v>
      </c>
      <c r="B189" s="74"/>
      <c r="C189" s="74"/>
      <c r="D189" s="75" t="s">
        <v>177</v>
      </c>
      <c r="E189" s="74"/>
      <c r="F189" s="302"/>
      <c r="G189" s="313"/>
      <c r="H189" s="307">
        <f>H190+H195+H199+H201+H205+H209</f>
        <v>3912.43</v>
      </c>
      <c r="I189" s="94">
        <v>3.2000000000000002E-3</v>
      </c>
    </row>
    <row r="190" spans="1:9" ht="14.25" customHeight="1" x14ac:dyDescent="0.25">
      <c r="A190" s="93" t="s">
        <v>1198</v>
      </c>
      <c r="B190" s="74"/>
      <c r="C190" s="74"/>
      <c r="D190" s="75" t="s">
        <v>176</v>
      </c>
      <c r="E190" s="74"/>
      <c r="F190" s="302"/>
      <c r="G190" s="313"/>
      <c r="H190" s="307">
        <f>SUM(H191:H194)</f>
        <v>384.38000000000005</v>
      </c>
      <c r="I190" s="94">
        <v>2.9999999999999997E-4</v>
      </c>
    </row>
    <row r="191" spans="1:9" ht="28.5" customHeight="1" x14ac:dyDescent="0.25">
      <c r="A191" s="91" t="s">
        <v>1197</v>
      </c>
      <c r="B191" s="77">
        <v>81938</v>
      </c>
      <c r="C191" s="72" t="s">
        <v>271</v>
      </c>
      <c r="D191" s="71" t="s">
        <v>574</v>
      </c>
      <c r="E191" s="70" t="s">
        <v>303</v>
      </c>
      <c r="F191" s="300">
        <v>1</v>
      </c>
      <c r="G191" s="311">
        <v>21.28</v>
      </c>
      <c r="H191" s="306">
        <f>TRUNC((F191*G191),2)</f>
        <v>21.28</v>
      </c>
      <c r="I191" s="92">
        <v>0</v>
      </c>
    </row>
    <row r="192" spans="1:9" ht="28.5" customHeight="1" x14ac:dyDescent="0.25">
      <c r="A192" s="91" t="s">
        <v>1196</v>
      </c>
      <c r="B192" s="77">
        <v>81936</v>
      </c>
      <c r="C192" s="72" t="s">
        <v>271</v>
      </c>
      <c r="D192" s="71" t="s">
        <v>583</v>
      </c>
      <c r="E192" s="70" t="s">
        <v>303</v>
      </c>
      <c r="F192" s="300">
        <v>23</v>
      </c>
      <c r="G192" s="311">
        <v>10.78</v>
      </c>
      <c r="H192" s="306">
        <f>TRUNC((F192*G192),2)</f>
        <v>247.94</v>
      </c>
      <c r="I192" s="92">
        <v>2.0000000000000001E-4</v>
      </c>
    </row>
    <row r="193" spans="1:9" ht="28.5" customHeight="1" x14ac:dyDescent="0.25">
      <c r="A193" s="91" t="s">
        <v>1195</v>
      </c>
      <c r="B193" s="77">
        <v>81927</v>
      </c>
      <c r="C193" s="72" t="s">
        <v>271</v>
      </c>
      <c r="D193" s="71" t="s">
        <v>597</v>
      </c>
      <c r="E193" s="70" t="s">
        <v>303</v>
      </c>
      <c r="F193" s="300">
        <v>6</v>
      </c>
      <c r="G193" s="311">
        <v>10.76</v>
      </c>
      <c r="H193" s="306">
        <f>TRUNC((F193*G193),2)</f>
        <v>64.56</v>
      </c>
      <c r="I193" s="92">
        <v>1E-4</v>
      </c>
    </row>
    <row r="194" spans="1:9" ht="28.5" customHeight="1" x14ac:dyDescent="0.25">
      <c r="A194" s="91" t="s">
        <v>1194</v>
      </c>
      <c r="B194" s="77">
        <v>82004</v>
      </c>
      <c r="C194" s="72" t="s">
        <v>271</v>
      </c>
      <c r="D194" s="71" t="s">
        <v>1193</v>
      </c>
      <c r="E194" s="70" t="s">
        <v>303</v>
      </c>
      <c r="F194" s="300">
        <v>4</v>
      </c>
      <c r="G194" s="311">
        <v>12.65</v>
      </c>
      <c r="H194" s="306">
        <f>TRUNC((F194*G194),2)</f>
        <v>50.6</v>
      </c>
      <c r="I194" s="92">
        <v>0</v>
      </c>
    </row>
    <row r="195" spans="1:9" ht="14.25" customHeight="1" x14ac:dyDescent="0.25">
      <c r="A195" s="93" t="s">
        <v>1192</v>
      </c>
      <c r="B195" s="74"/>
      <c r="C195" s="74"/>
      <c r="D195" s="75" t="s">
        <v>212</v>
      </c>
      <c r="E195" s="74"/>
      <c r="F195" s="302"/>
      <c r="G195" s="313"/>
      <c r="H195" s="307">
        <f>SUM(H196:H198)</f>
        <v>266.38</v>
      </c>
      <c r="I195" s="94">
        <v>2.0000000000000001E-4</v>
      </c>
    </row>
    <row r="196" spans="1:9" ht="28.5" customHeight="1" x14ac:dyDescent="0.25">
      <c r="A196" s="91" t="s">
        <v>1191</v>
      </c>
      <c r="B196" s="77">
        <v>81550</v>
      </c>
      <c r="C196" s="72" t="s">
        <v>271</v>
      </c>
      <c r="D196" s="71" t="s">
        <v>1190</v>
      </c>
      <c r="E196" s="70" t="s">
        <v>303</v>
      </c>
      <c r="F196" s="300">
        <v>7</v>
      </c>
      <c r="G196" s="311">
        <v>18.649999999999999</v>
      </c>
      <c r="H196" s="306">
        <f>TRUNC((F196*G196),2)</f>
        <v>130.55000000000001</v>
      </c>
      <c r="I196" s="92">
        <v>1E-4</v>
      </c>
    </row>
    <row r="197" spans="1:9" ht="28.5" customHeight="1" x14ac:dyDescent="0.25">
      <c r="A197" s="91" t="s">
        <v>1189</v>
      </c>
      <c r="B197" s="77">
        <v>81701</v>
      </c>
      <c r="C197" s="72" t="s">
        <v>271</v>
      </c>
      <c r="D197" s="71" t="s">
        <v>1188</v>
      </c>
      <c r="E197" s="70" t="s">
        <v>303</v>
      </c>
      <c r="F197" s="300">
        <v>4</v>
      </c>
      <c r="G197" s="311">
        <v>11.47</v>
      </c>
      <c r="H197" s="306">
        <f>TRUNC((F197*G197),2)</f>
        <v>45.88</v>
      </c>
      <c r="I197" s="92">
        <v>0</v>
      </c>
    </row>
    <row r="198" spans="1:9" ht="28.5" customHeight="1" x14ac:dyDescent="0.25">
      <c r="A198" s="91" t="s">
        <v>1187</v>
      </c>
      <c r="B198" s="77">
        <v>81730</v>
      </c>
      <c r="C198" s="72" t="s">
        <v>271</v>
      </c>
      <c r="D198" s="71" t="s">
        <v>599</v>
      </c>
      <c r="E198" s="70" t="s">
        <v>303</v>
      </c>
      <c r="F198" s="300">
        <v>7</v>
      </c>
      <c r="G198" s="311">
        <v>12.85</v>
      </c>
      <c r="H198" s="306">
        <f>TRUNC((F198*G198),2)</f>
        <v>89.95</v>
      </c>
      <c r="I198" s="92">
        <v>1E-4</v>
      </c>
    </row>
    <row r="199" spans="1:9" ht="14.25" customHeight="1" x14ac:dyDescent="0.25">
      <c r="A199" s="93" t="s">
        <v>1186</v>
      </c>
      <c r="B199" s="74"/>
      <c r="C199" s="74"/>
      <c r="D199" s="75" t="s">
        <v>211</v>
      </c>
      <c r="E199" s="74"/>
      <c r="F199" s="302"/>
      <c r="G199" s="313"/>
      <c r="H199" s="307">
        <f>SUM(H200)</f>
        <v>15.98</v>
      </c>
      <c r="I199" s="94">
        <v>0</v>
      </c>
    </row>
    <row r="200" spans="1:9" ht="28.5" customHeight="1" x14ac:dyDescent="0.25">
      <c r="A200" s="91" t="s">
        <v>1185</v>
      </c>
      <c r="B200" s="77">
        <v>81970</v>
      </c>
      <c r="C200" s="72" t="s">
        <v>271</v>
      </c>
      <c r="D200" s="71" t="s">
        <v>1184</v>
      </c>
      <c r="E200" s="70" t="s">
        <v>303</v>
      </c>
      <c r="F200" s="300">
        <v>1</v>
      </c>
      <c r="G200" s="311">
        <v>15.98</v>
      </c>
      <c r="H200" s="306">
        <f>TRUNC((F200*G200),2)</f>
        <v>15.98</v>
      </c>
      <c r="I200" s="92">
        <v>0</v>
      </c>
    </row>
    <row r="201" spans="1:9" ht="14.25" customHeight="1" x14ac:dyDescent="0.25">
      <c r="A201" s="93" t="s">
        <v>1183</v>
      </c>
      <c r="B201" s="74"/>
      <c r="C201" s="74"/>
      <c r="D201" s="75" t="s">
        <v>210</v>
      </c>
      <c r="E201" s="74"/>
      <c r="F201" s="302"/>
      <c r="G201" s="313"/>
      <c r="H201" s="307">
        <f>SUM(H202:H204)</f>
        <v>115.78</v>
      </c>
      <c r="I201" s="94">
        <v>1E-4</v>
      </c>
    </row>
    <row r="202" spans="1:9" ht="28.5" customHeight="1" x14ac:dyDescent="0.25">
      <c r="A202" s="91" t="s">
        <v>1182</v>
      </c>
      <c r="B202" s="77">
        <v>82230</v>
      </c>
      <c r="C202" s="72" t="s">
        <v>271</v>
      </c>
      <c r="D202" s="71" t="s">
        <v>594</v>
      </c>
      <c r="E202" s="70" t="s">
        <v>303</v>
      </c>
      <c r="F202" s="300">
        <v>6</v>
      </c>
      <c r="G202" s="311">
        <v>12.72</v>
      </c>
      <c r="H202" s="306">
        <f>TRUNC((F202*G202),2)</f>
        <v>76.319999999999993</v>
      </c>
      <c r="I202" s="92">
        <v>1E-4</v>
      </c>
    </row>
    <row r="203" spans="1:9" ht="28.5" customHeight="1" x14ac:dyDescent="0.25">
      <c r="A203" s="91" t="s">
        <v>1181</v>
      </c>
      <c r="B203" s="77">
        <v>82235</v>
      </c>
      <c r="C203" s="72" t="s">
        <v>271</v>
      </c>
      <c r="D203" s="71" t="s">
        <v>1180</v>
      </c>
      <c r="E203" s="70" t="s">
        <v>303</v>
      </c>
      <c r="F203" s="300">
        <v>1</v>
      </c>
      <c r="G203" s="311">
        <v>26.45</v>
      </c>
      <c r="H203" s="306">
        <f>TRUNC((F203*G203),2)</f>
        <v>26.45</v>
      </c>
      <c r="I203" s="92">
        <v>0</v>
      </c>
    </row>
    <row r="204" spans="1:9" ht="28.5" customHeight="1" x14ac:dyDescent="0.25">
      <c r="A204" s="91" t="s">
        <v>1179</v>
      </c>
      <c r="B204" s="77">
        <v>81643</v>
      </c>
      <c r="C204" s="72" t="s">
        <v>271</v>
      </c>
      <c r="D204" s="71" t="s">
        <v>1178</v>
      </c>
      <c r="E204" s="70" t="s">
        <v>303</v>
      </c>
      <c r="F204" s="300">
        <v>1</v>
      </c>
      <c r="G204" s="311">
        <v>13.01</v>
      </c>
      <c r="H204" s="306">
        <f>TRUNC((F204*G204),2)</f>
        <v>13.01</v>
      </c>
      <c r="I204" s="92">
        <v>0</v>
      </c>
    </row>
    <row r="205" spans="1:9" ht="14.25" customHeight="1" x14ac:dyDescent="0.25">
      <c r="A205" s="93" t="s">
        <v>1177</v>
      </c>
      <c r="B205" s="74"/>
      <c r="C205" s="74"/>
      <c r="D205" s="75" t="s">
        <v>175</v>
      </c>
      <c r="E205" s="74"/>
      <c r="F205" s="302"/>
      <c r="G205" s="313"/>
      <c r="H205" s="307">
        <f>SUM(H206:H208)</f>
        <v>2694.6</v>
      </c>
      <c r="I205" s="94">
        <v>2.2000000000000001E-3</v>
      </c>
    </row>
    <row r="206" spans="1:9" ht="36.200000000000003" customHeight="1" x14ac:dyDescent="0.25">
      <c r="A206" s="91" t="s">
        <v>1176</v>
      </c>
      <c r="B206" s="73">
        <v>89800</v>
      </c>
      <c r="C206" s="70" t="s">
        <v>56</v>
      </c>
      <c r="D206" s="76" t="s">
        <v>1175</v>
      </c>
      <c r="E206" s="70" t="s">
        <v>55</v>
      </c>
      <c r="F206" s="300">
        <v>42</v>
      </c>
      <c r="G206" s="311">
        <v>23.95</v>
      </c>
      <c r="H206" s="306">
        <f>TRUNC((F206*G206),2)</f>
        <v>1005.9</v>
      </c>
      <c r="I206" s="92">
        <v>8.0000000000000004E-4</v>
      </c>
    </row>
    <row r="207" spans="1:9" ht="28.5" customHeight="1" x14ac:dyDescent="0.25">
      <c r="A207" s="91" t="s">
        <v>1174</v>
      </c>
      <c r="B207" s="77">
        <v>82302</v>
      </c>
      <c r="C207" s="72" t="s">
        <v>271</v>
      </c>
      <c r="D207" s="71" t="s">
        <v>589</v>
      </c>
      <c r="E207" s="70" t="s">
        <v>284</v>
      </c>
      <c r="F207" s="300">
        <v>90</v>
      </c>
      <c r="G207" s="311">
        <v>17.09</v>
      </c>
      <c r="H207" s="306">
        <f>TRUNC((F207*G207),2)</f>
        <v>1538.1</v>
      </c>
      <c r="I207" s="92">
        <v>1.2999999999999999E-3</v>
      </c>
    </row>
    <row r="208" spans="1:9" ht="28.5" customHeight="1" x14ac:dyDescent="0.25">
      <c r="A208" s="91" t="s">
        <v>1173</v>
      </c>
      <c r="B208" s="77">
        <v>82301</v>
      </c>
      <c r="C208" s="72" t="s">
        <v>271</v>
      </c>
      <c r="D208" s="71" t="s">
        <v>596</v>
      </c>
      <c r="E208" s="70" t="s">
        <v>284</v>
      </c>
      <c r="F208" s="300">
        <v>12</v>
      </c>
      <c r="G208" s="311">
        <v>12.55</v>
      </c>
      <c r="H208" s="306">
        <f>TRUNC((F208*G208),2)</f>
        <v>150.6</v>
      </c>
      <c r="I208" s="92">
        <v>1E-4</v>
      </c>
    </row>
    <row r="209" spans="1:9" ht="14.25" customHeight="1" x14ac:dyDescent="0.25">
      <c r="A209" s="93" t="s">
        <v>1172</v>
      </c>
      <c r="B209" s="74"/>
      <c r="C209" s="74"/>
      <c r="D209" s="75" t="s">
        <v>1171</v>
      </c>
      <c r="E209" s="74"/>
      <c r="F209" s="302"/>
      <c r="G209" s="313"/>
      <c r="H209" s="307">
        <f>SUM(H210:H213)</f>
        <v>435.30999999999995</v>
      </c>
      <c r="I209" s="94">
        <v>4.0000000000000002E-4</v>
      </c>
    </row>
    <row r="210" spans="1:9" ht="28.5" customHeight="1" x14ac:dyDescent="0.25">
      <c r="A210" s="91" t="s">
        <v>1170</v>
      </c>
      <c r="B210" s="77">
        <v>81663</v>
      </c>
      <c r="C210" s="72" t="s">
        <v>271</v>
      </c>
      <c r="D210" s="71" t="s">
        <v>602</v>
      </c>
      <c r="E210" s="70" t="s">
        <v>303</v>
      </c>
      <c r="F210" s="300">
        <v>5</v>
      </c>
      <c r="G210" s="311">
        <v>36.590000000000003</v>
      </c>
      <c r="H210" s="306">
        <f>TRUNC((F210*G210),2)</f>
        <v>182.95</v>
      </c>
      <c r="I210" s="92">
        <v>2.0000000000000001E-4</v>
      </c>
    </row>
    <row r="211" spans="1:9" ht="28.5" customHeight="1" x14ac:dyDescent="0.25">
      <c r="A211" s="91" t="s">
        <v>1169</v>
      </c>
      <c r="B211" s="77">
        <v>81752</v>
      </c>
      <c r="C211" s="72" t="s">
        <v>271</v>
      </c>
      <c r="D211" s="71" t="s">
        <v>1168</v>
      </c>
      <c r="E211" s="70" t="s">
        <v>303</v>
      </c>
      <c r="F211" s="300">
        <v>5</v>
      </c>
      <c r="G211" s="311">
        <v>43.17</v>
      </c>
      <c r="H211" s="306">
        <f>TRUNC((F211*G211),2)</f>
        <v>215.85</v>
      </c>
      <c r="I211" s="92">
        <v>2.0000000000000001E-4</v>
      </c>
    </row>
    <row r="212" spans="1:9" ht="28.5" customHeight="1" x14ac:dyDescent="0.25">
      <c r="A212" s="91" t="s">
        <v>1167</v>
      </c>
      <c r="B212" s="77">
        <v>81681</v>
      </c>
      <c r="C212" s="72" t="s">
        <v>271</v>
      </c>
      <c r="D212" s="71" t="s">
        <v>1166</v>
      </c>
      <c r="E212" s="70" t="s">
        <v>303</v>
      </c>
      <c r="F212" s="300">
        <v>1</v>
      </c>
      <c r="G212" s="311">
        <v>14.01</v>
      </c>
      <c r="H212" s="306">
        <f>TRUNC((F212*G212),2)</f>
        <v>14.01</v>
      </c>
      <c r="I212" s="92">
        <v>0</v>
      </c>
    </row>
    <row r="213" spans="1:9" ht="28.5" customHeight="1" x14ac:dyDescent="0.25">
      <c r="A213" s="91" t="s">
        <v>1165</v>
      </c>
      <c r="B213" s="77">
        <v>81783</v>
      </c>
      <c r="C213" s="72" t="s">
        <v>271</v>
      </c>
      <c r="D213" s="71" t="s">
        <v>1164</v>
      </c>
      <c r="E213" s="70" t="s">
        <v>303</v>
      </c>
      <c r="F213" s="300">
        <v>1</v>
      </c>
      <c r="G213" s="311">
        <v>22.5</v>
      </c>
      <c r="H213" s="306">
        <f>TRUNC((F213*G213),2)</f>
        <v>22.5</v>
      </c>
      <c r="I213" s="92">
        <v>0</v>
      </c>
    </row>
    <row r="214" spans="1:9" ht="14.25" customHeight="1" x14ac:dyDescent="0.25">
      <c r="A214" s="93" t="s">
        <v>1163</v>
      </c>
      <c r="B214" s="74"/>
      <c r="C214" s="74"/>
      <c r="D214" s="75" t="s">
        <v>174</v>
      </c>
      <c r="E214" s="74"/>
      <c r="F214" s="302"/>
      <c r="G214" s="313"/>
      <c r="H214" s="307">
        <f>SUM(H215:H218)</f>
        <v>3707.6899999999996</v>
      </c>
      <c r="I214" s="94">
        <v>3.0999999999999999E-3</v>
      </c>
    </row>
    <row r="215" spans="1:9" ht="28.5" customHeight="1" x14ac:dyDescent="0.25">
      <c r="A215" s="91" t="s">
        <v>1162</v>
      </c>
      <c r="B215" s="77">
        <v>81825</v>
      </c>
      <c r="C215" s="72" t="s">
        <v>271</v>
      </c>
      <c r="D215" s="71" t="s">
        <v>593</v>
      </c>
      <c r="E215" s="70" t="s">
        <v>303</v>
      </c>
      <c r="F215" s="300">
        <v>4</v>
      </c>
      <c r="G215" s="311">
        <v>347.34</v>
      </c>
      <c r="H215" s="306">
        <f>TRUNC((F215*G215),2)</f>
        <v>1389.36</v>
      </c>
      <c r="I215" s="92">
        <v>1.1000000000000001E-3</v>
      </c>
    </row>
    <row r="216" spans="1:9" ht="28.5" customHeight="1" x14ac:dyDescent="0.25">
      <c r="A216" s="91" t="s">
        <v>1161</v>
      </c>
      <c r="B216" s="77">
        <v>81826</v>
      </c>
      <c r="C216" s="72" t="s">
        <v>271</v>
      </c>
      <c r="D216" s="76" t="s">
        <v>592</v>
      </c>
      <c r="E216" s="70" t="s">
        <v>303</v>
      </c>
      <c r="F216" s="300">
        <v>4</v>
      </c>
      <c r="G216" s="311">
        <v>68.13</v>
      </c>
      <c r="H216" s="306">
        <f>TRUNC((F216*G216),2)</f>
        <v>272.52</v>
      </c>
      <c r="I216" s="92">
        <v>2.0000000000000001E-4</v>
      </c>
    </row>
    <row r="217" spans="1:9" ht="28.5" customHeight="1" x14ac:dyDescent="0.25">
      <c r="A217" s="91" t="s">
        <v>1160</v>
      </c>
      <c r="B217" s="77">
        <v>81854</v>
      </c>
      <c r="C217" s="72" t="s">
        <v>271</v>
      </c>
      <c r="D217" s="76" t="s">
        <v>1159</v>
      </c>
      <c r="E217" s="70" t="s">
        <v>375</v>
      </c>
      <c r="F217" s="300">
        <v>1</v>
      </c>
      <c r="G217" s="312">
        <v>2005.61</v>
      </c>
      <c r="H217" s="306">
        <f>TRUNC((F217*G217),2)</f>
        <v>2005.61</v>
      </c>
      <c r="I217" s="92">
        <v>1.6999999999999999E-3</v>
      </c>
    </row>
    <row r="218" spans="1:9" ht="28.5" customHeight="1" x14ac:dyDescent="0.25">
      <c r="A218" s="91" t="s">
        <v>1158</v>
      </c>
      <c r="B218" s="77">
        <v>81885</v>
      </c>
      <c r="C218" s="72" t="s">
        <v>271</v>
      </c>
      <c r="D218" s="71" t="s">
        <v>1157</v>
      </c>
      <c r="E218" s="70" t="s">
        <v>303</v>
      </c>
      <c r="F218" s="300">
        <v>4</v>
      </c>
      <c r="G218" s="311">
        <v>10.050000000000001</v>
      </c>
      <c r="H218" s="306">
        <f>TRUNC((F218*G218),2)</f>
        <v>40.200000000000003</v>
      </c>
      <c r="I218" s="92">
        <v>0</v>
      </c>
    </row>
    <row r="219" spans="1:9" ht="14.25" customHeight="1" x14ac:dyDescent="0.25">
      <c r="A219" s="93" t="s">
        <v>1156</v>
      </c>
      <c r="B219" s="74"/>
      <c r="C219" s="74"/>
      <c r="D219" s="75" t="s">
        <v>71</v>
      </c>
      <c r="E219" s="74"/>
      <c r="F219" s="302"/>
      <c r="G219" s="313"/>
      <c r="H219" s="307">
        <f>SUM(H220:H223)</f>
        <v>14174.67</v>
      </c>
      <c r="I219" s="94">
        <v>1.17E-2</v>
      </c>
    </row>
    <row r="220" spans="1:9" ht="28.5" customHeight="1" x14ac:dyDescent="0.25">
      <c r="A220" s="91" t="s">
        <v>1155</v>
      </c>
      <c r="B220" s="73">
        <v>100102</v>
      </c>
      <c r="C220" s="72" t="s">
        <v>271</v>
      </c>
      <c r="D220" s="71" t="s">
        <v>1154</v>
      </c>
      <c r="E220" s="70" t="s">
        <v>270</v>
      </c>
      <c r="F220" s="301">
        <v>12.48</v>
      </c>
      <c r="G220" s="311">
        <v>72.849999999999994</v>
      </c>
      <c r="H220" s="306">
        <f>TRUNC((F220*G220),2)</f>
        <v>909.16</v>
      </c>
      <c r="I220" s="92">
        <v>6.9999999999999999E-4</v>
      </c>
    </row>
    <row r="221" spans="1:9" ht="28.5" customHeight="1" x14ac:dyDescent="0.25">
      <c r="A221" s="91" t="s">
        <v>1153</v>
      </c>
      <c r="B221" s="73">
        <v>100160</v>
      </c>
      <c r="C221" s="72" t="s">
        <v>271</v>
      </c>
      <c r="D221" s="76" t="s">
        <v>364</v>
      </c>
      <c r="E221" s="70" t="s">
        <v>270</v>
      </c>
      <c r="F221" s="299">
        <v>186.5</v>
      </c>
      <c r="G221" s="311">
        <v>40.65</v>
      </c>
      <c r="H221" s="306">
        <f>TRUNC((F221*G221),2)</f>
        <v>7581.22</v>
      </c>
      <c r="I221" s="92">
        <v>6.1999999999999998E-3</v>
      </c>
    </row>
    <row r="222" spans="1:9" ht="28.5" customHeight="1" x14ac:dyDescent="0.25">
      <c r="A222" s="91" t="s">
        <v>1152</v>
      </c>
      <c r="B222" s="73">
        <v>93201</v>
      </c>
      <c r="C222" s="70" t="s">
        <v>56</v>
      </c>
      <c r="D222" s="76" t="s">
        <v>366</v>
      </c>
      <c r="E222" s="70" t="s">
        <v>55</v>
      </c>
      <c r="F222" s="300">
        <v>67</v>
      </c>
      <c r="G222" s="311">
        <v>5.4</v>
      </c>
      <c r="H222" s="306">
        <f>TRUNC((F222*G222),2)</f>
        <v>361.8</v>
      </c>
      <c r="I222" s="92">
        <v>2.9999999999999997E-4</v>
      </c>
    </row>
    <row r="223" spans="1:9" ht="28.5" customHeight="1" x14ac:dyDescent="0.25">
      <c r="A223" s="91" t="s">
        <v>1151</v>
      </c>
      <c r="B223" s="73">
        <v>100501</v>
      </c>
      <c r="C223" s="72" t="s">
        <v>271</v>
      </c>
      <c r="D223" s="71" t="s">
        <v>1150</v>
      </c>
      <c r="E223" s="70" t="s">
        <v>270</v>
      </c>
      <c r="F223" s="301">
        <v>40.54</v>
      </c>
      <c r="G223" s="311">
        <v>131.29</v>
      </c>
      <c r="H223" s="306">
        <f>TRUNC((F223*G223),2)</f>
        <v>5322.49</v>
      </c>
      <c r="I223" s="92">
        <v>4.4000000000000003E-3</v>
      </c>
    </row>
    <row r="224" spans="1:9" ht="14.25" customHeight="1" x14ac:dyDescent="0.25">
      <c r="A224" s="93" t="s">
        <v>1149</v>
      </c>
      <c r="B224" s="74"/>
      <c r="C224" s="74"/>
      <c r="D224" s="75" t="s">
        <v>91</v>
      </c>
      <c r="E224" s="74"/>
      <c r="F224" s="302"/>
      <c r="G224" s="313"/>
      <c r="H224" s="307">
        <f>H225+H227+H229</f>
        <v>5568.09</v>
      </c>
      <c r="I224" s="94">
        <v>4.5999999999999999E-3</v>
      </c>
    </row>
    <row r="225" spans="1:9" ht="14.25" customHeight="1" x14ac:dyDescent="0.25">
      <c r="A225" s="93" t="s">
        <v>1148</v>
      </c>
      <c r="B225" s="74"/>
      <c r="C225" s="74"/>
      <c r="D225" s="75" t="s">
        <v>97</v>
      </c>
      <c r="E225" s="74"/>
      <c r="F225" s="302"/>
      <c r="G225" s="313"/>
      <c r="H225" s="307">
        <f>SUM(H226)</f>
        <v>2829.82</v>
      </c>
      <c r="I225" s="94">
        <v>2.3E-3</v>
      </c>
    </row>
    <row r="226" spans="1:9" ht="28.5" customHeight="1" x14ac:dyDescent="0.25">
      <c r="A226" s="91" t="s">
        <v>1147</v>
      </c>
      <c r="B226" s="73">
        <v>120902</v>
      </c>
      <c r="C226" s="72" t="s">
        <v>271</v>
      </c>
      <c r="D226" s="71" t="s">
        <v>83</v>
      </c>
      <c r="E226" s="70" t="s">
        <v>270</v>
      </c>
      <c r="F226" s="301">
        <v>102.94</v>
      </c>
      <c r="G226" s="311">
        <v>27.49</v>
      </c>
      <c r="H226" s="306">
        <f>TRUNC((F226*G226),2)</f>
        <v>2829.82</v>
      </c>
      <c r="I226" s="92">
        <v>2.3E-3</v>
      </c>
    </row>
    <row r="227" spans="1:9" ht="14.25" customHeight="1" x14ac:dyDescent="0.25">
      <c r="A227" s="93" t="s">
        <v>1146</v>
      </c>
      <c r="B227" s="74"/>
      <c r="C227" s="74"/>
      <c r="D227" s="75" t="s">
        <v>1145</v>
      </c>
      <c r="E227" s="74"/>
      <c r="F227" s="302"/>
      <c r="G227" s="313"/>
      <c r="H227" s="307">
        <f>SUM(H228)</f>
        <v>1386.32</v>
      </c>
      <c r="I227" s="94">
        <v>1.1000000000000001E-3</v>
      </c>
    </row>
    <row r="228" spans="1:9" ht="28.5" customHeight="1" x14ac:dyDescent="0.25">
      <c r="A228" s="91" t="s">
        <v>1144</v>
      </c>
      <c r="B228" s="73">
        <v>120209</v>
      </c>
      <c r="C228" s="72" t="s">
        <v>271</v>
      </c>
      <c r="D228" s="71" t="s">
        <v>208</v>
      </c>
      <c r="E228" s="70" t="s">
        <v>270</v>
      </c>
      <c r="F228" s="301">
        <v>69.77</v>
      </c>
      <c r="G228" s="311">
        <v>19.87</v>
      </c>
      <c r="H228" s="306">
        <f>TRUNC((F228*G228),2)</f>
        <v>1386.32</v>
      </c>
      <c r="I228" s="92">
        <v>1.1000000000000001E-3</v>
      </c>
    </row>
    <row r="229" spans="1:9" ht="14.25" customHeight="1" x14ac:dyDescent="0.25">
      <c r="A229" s="93" t="s">
        <v>1143</v>
      </c>
      <c r="B229" s="74"/>
      <c r="C229" s="74"/>
      <c r="D229" s="75" t="s">
        <v>209</v>
      </c>
      <c r="E229" s="74"/>
      <c r="F229" s="302"/>
      <c r="G229" s="313"/>
      <c r="H229" s="307">
        <f>SUM(H230)</f>
        <v>1351.95</v>
      </c>
      <c r="I229" s="94">
        <v>1.1000000000000001E-3</v>
      </c>
    </row>
    <row r="230" spans="1:9" ht="28.5" customHeight="1" x14ac:dyDescent="0.25">
      <c r="A230" s="91" t="s">
        <v>1142</v>
      </c>
      <c r="B230" s="73">
        <v>120209</v>
      </c>
      <c r="C230" s="72" t="s">
        <v>271</v>
      </c>
      <c r="D230" s="71" t="s">
        <v>208</v>
      </c>
      <c r="E230" s="70" t="s">
        <v>270</v>
      </c>
      <c r="F230" s="301">
        <v>68.040000000000006</v>
      </c>
      <c r="G230" s="311">
        <v>19.87</v>
      </c>
      <c r="H230" s="306">
        <f>TRUNC((F230*G230),2)</f>
        <v>1351.95</v>
      </c>
      <c r="I230" s="92">
        <v>1.1000000000000001E-3</v>
      </c>
    </row>
    <row r="231" spans="1:9" ht="14.25" customHeight="1" x14ac:dyDescent="0.25">
      <c r="A231" s="93" t="s">
        <v>1141</v>
      </c>
      <c r="B231" s="74"/>
      <c r="C231" s="74"/>
      <c r="D231" s="75" t="s">
        <v>65</v>
      </c>
      <c r="E231" s="74"/>
      <c r="F231" s="302"/>
      <c r="G231" s="313"/>
      <c r="H231" s="307">
        <f>SUM(H232)</f>
        <v>58208.639999999999</v>
      </c>
      <c r="I231" s="94">
        <v>4.7899999999999998E-2</v>
      </c>
    </row>
    <row r="232" spans="1:9" ht="48.6" customHeight="1" x14ac:dyDescent="0.25">
      <c r="A232" s="91" t="s">
        <v>1140</v>
      </c>
      <c r="B232" s="73">
        <v>100775</v>
      </c>
      <c r="C232" s="70" t="s">
        <v>56</v>
      </c>
      <c r="D232" s="76" t="s">
        <v>1139</v>
      </c>
      <c r="E232" s="70" t="s">
        <v>64</v>
      </c>
      <c r="F232" s="300">
        <v>4331</v>
      </c>
      <c r="G232" s="311">
        <v>13.44</v>
      </c>
      <c r="H232" s="306">
        <f>TRUNC((F232*G232),2)</f>
        <v>58208.639999999999</v>
      </c>
      <c r="I232" s="92">
        <v>4.7899999999999998E-2</v>
      </c>
    </row>
    <row r="233" spans="1:9" ht="14.25" customHeight="1" x14ac:dyDescent="0.25">
      <c r="A233" s="93" t="s">
        <v>1138</v>
      </c>
      <c r="B233" s="74"/>
      <c r="C233" s="74"/>
      <c r="D233" s="75" t="s">
        <v>7</v>
      </c>
      <c r="E233" s="74"/>
      <c r="F233" s="302"/>
      <c r="G233" s="313"/>
      <c r="H233" s="307">
        <f>SUM(H234:H237)</f>
        <v>10046.579999999998</v>
      </c>
      <c r="I233" s="94">
        <v>8.3000000000000001E-3</v>
      </c>
    </row>
    <row r="234" spans="1:9" ht="28.5" customHeight="1" x14ac:dyDescent="0.25">
      <c r="A234" s="91" t="s">
        <v>1137</v>
      </c>
      <c r="B234" s="73">
        <v>160100</v>
      </c>
      <c r="C234" s="72" t="s">
        <v>271</v>
      </c>
      <c r="D234" s="71" t="s">
        <v>190</v>
      </c>
      <c r="E234" s="70" t="s">
        <v>270</v>
      </c>
      <c r="F234" s="301">
        <v>269.33999999999997</v>
      </c>
      <c r="G234" s="311">
        <v>31.82</v>
      </c>
      <c r="H234" s="306">
        <f>TRUNC((F234*G234),2)</f>
        <v>8570.39</v>
      </c>
      <c r="I234" s="92">
        <v>7.1000000000000004E-3</v>
      </c>
    </row>
    <row r="235" spans="1:9" ht="28.5" customHeight="1" x14ac:dyDescent="0.25">
      <c r="A235" s="91" t="s">
        <v>1136</v>
      </c>
      <c r="B235" s="73">
        <v>160101</v>
      </c>
      <c r="C235" s="72" t="s">
        <v>271</v>
      </c>
      <c r="D235" s="71" t="s">
        <v>189</v>
      </c>
      <c r="E235" s="70" t="s">
        <v>284</v>
      </c>
      <c r="F235" s="299">
        <v>20.100000000000001</v>
      </c>
      <c r="G235" s="311">
        <v>30.19</v>
      </c>
      <c r="H235" s="306">
        <f>TRUNC((F235*G235),2)</f>
        <v>606.80999999999995</v>
      </c>
      <c r="I235" s="92">
        <v>5.0000000000000001E-4</v>
      </c>
    </row>
    <row r="236" spans="1:9" ht="28.5" customHeight="1" x14ac:dyDescent="0.25">
      <c r="A236" s="91" t="s">
        <v>1135</v>
      </c>
      <c r="B236" s="73">
        <v>160403</v>
      </c>
      <c r="C236" s="72" t="s">
        <v>271</v>
      </c>
      <c r="D236" s="71" t="s">
        <v>139</v>
      </c>
      <c r="E236" s="70" t="s">
        <v>284</v>
      </c>
      <c r="F236" s="299">
        <v>26.8</v>
      </c>
      <c r="G236" s="311">
        <v>16.48</v>
      </c>
      <c r="H236" s="306">
        <f>TRUNC((F236*G236),2)</f>
        <v>441.66</v>
      </c>
      <c r="I236" s="92">
        <v>4.0000000000000002E-4</v>
      </c>
    </row>
    <row r="237" spans="1:9" ht="28.5" customHeight="1" x14ac:dyDescent="0.25">
      <c r="A237" s="91" t="s">
        <v>1134</v>
      </c>
      <c r="B237" s="73">
        <v>160404</v>
      </c>
      <c r="C237" s="72" t="s">
        <v>271</v>
      </c>
      <c r="D237" s="71" t="s">
        <v>138</v>
      </c>
      <c r="E237" s="70" t="s">
        <v>55</v>
      </c>
      <c r="F237" s="299">
        <v>40.200000000000003</v>
      </c>
      <c r="G237" s="311">
        <v>10.64</v>
      </c>
      <c r="H237" s="306">
        <f>TRUNC((F237*G237),2)</f>
        <v>427.72</v>
      </c>
      <c r="I237" s="92">
        <v>4.0000000000000002E-4</v>
      </c>
    </row>
    <row r="238" spans="1:9" ht="14.25" customHeight="1" x14ac:dyDescent="0.25">
      <c r="A238" s="93" t="s">
        <v>1133</v>
      </c>
      <c r="B238" s="74"/>
      <c r="C238" s="74"/>
      <c r="D238" s="75" t="s">
        <v>62</v>
      </c>
      <c r="E238" s="74"/>
      <c r="F238" s="302"/>
      <c r="G238" s="313"/>
      <c r="H238" s="307">
        <f>H239+H242+H244</f>
        <v>15651.369999999999</v>
      </c>
      <c r="I238" s="94">
        <v>1.29E-2</v>
      </c>
    </row>
    <row r="239" spans="1:9" ht="14.25" customHeight="1" x14ac:dyDescent="0.25">
      <c r="A239" s="93" t="s">
        <v>1132</v>
      </c>
      <c r="B239" s="74"/>
      <c r="C239" s="74"/>
      <c r="D239" s="75" t="s">
        <v>204</v>
      </c>
      <c r="E239" s="74"/>
      <c r="F239" s="302"/>
      <c r="G239" s="313"/>
      <c r="H239" s="307">
        <f>SUM(H240:H241)</f>
        <v>11882.18</v>
      </c>
      <c r="I239" s="94">
        <v>9.7999999999999997E-3</v>
      </c>
    </row>
    <row r="240" spans="1:9" ht="28.5" customHeight="1" x14ac:dyDescent="0.25">
      <c r="A240" s="91" t="s">
        <v>1131</v>
      </c>
      <c r="B240" s="73">
        <v>180501</v>
      </c>
      <c r="C240" s="72" t="s">
        <v>271</v>
      </c>
      <c r="D240" s="71" t="s">
        <v>349</v>
      </c>
      <c r="E240" s="70" t="s">
        <v>270</v>
      </c>
      <c r="F240" s="301">
        <v>15.96</v>
      </c>
      <c r="G240" s="311">
        <v>667.25</v>
      </c>
      <c r="H240" s="306">
        <f>TRUNC((F240*G240),2)</f>
        <v>10649.31</v>
      </c>
      <c r="I240" s="92">
        <v>8.8000000000000005E-3</v>
      </c>
    </row>
    <row r="241" spans="1:9" ht="28.5" customHeight="1" x14ac:dyDescent="0.25">
      <c r="A241" s="91" t="s">
        <v>1130</v>
      </c>
      <c r="B241" s="73">
        <v>180505</v>
      </c>
      <c r="C241" s="72" t="s">
        <v>271</v>
      </c>
      <c r="D241" s="71" t="s">
        <v>1129</v>
      </c>
      <c r="E241" s="70" t="s">
        <v>270</v>
      </c>
      <c r="F241" s="301">
        <v>2.34</v>
      </c>
      <c r="G241" s="311">
        <v>526.87</v>
      </c>
      <c r="H241" s="306">
        <f>TRUNC((F241*G241),2)</f>
        <v>1232.8699999999999</v>
      </c>
      <c r="I241" s="92">
        <v>1E-3</v>
      </c>
    </row>
    <row r="242" spans="1:9" ht="14.25" customHeight="1" x14ac:dyDescent="0.25">
      <c r="A242" s="93" t="s">
        <v>1128</v>
      </c>
      <c r="B242" s="74"/>
      <c r="C242" s="74"/>
      <c r="D242" s="75" t="s">
        <v>1127</v>
      </c>
      <c r="E242" s="74"/>
      <c r="F242" s="302"/>
      <c r="G242" s="313"/>
      <c r="H242" s="307">
        <f>SUM(H243)</f>
        <v>1262.07</v>
      </c>
      <c r="I242" s="94">
        <v>1E-3</v>
      </c>
    </row>
    <row r="243" spans="1:9" ht="28.5" customHeight="1" x14ac:dyDescent="0.25">
      <c r="A243" s="91" t="s">
        <v>1126</v>
      </c>
      <c r="B243" s="73">
        <v>180303</v>
      </c>
      <c r="C243" s="72" t="s">
        <v>271</v>
      </c>
      <c r="D243" s="71" t="s">
        <v>90</v>
      </c>
      <c r="E243" s="70" t="s">
        <v>270</v>
      </c>
      <c r="F243" s="301">
        <v>4.75</v>
      </c>
      <c r="G243" s="311">
        <v>265.7</v>
      </c>
      <c r="H243" s="306">
        <f>TRUNC((F243*G243),2)</f>
        <v>1262.07</v>
      </c>
      <c r="I243" s="92">
        <v>1E-3</v>
      </c>
    </row>
    <row r="244" spans="1:9" ht="14.25" customHeight="1" x14ac:dyDescent="0.25">
      <c r="A244" s="93" t="s">
        <v>1125</v>
      </c>
      <c r="B244" s="74"/>
      <c r="C244" s="74"/>
      <c r="D244" s="75" t="s">
        <v>203</v>
      </c>
      <c r="E244" s="74"/>
      <c r="F244" s="302"/>
      <c r="G244" s="313"/>
      <c r="H244" s="307">
        <f>SUM(H245:H247)</f>
        <v>2507.12</v>
      </c>
      <c r="I244" s="94">
        <v>2.0999999999999999E-3</v>
      </c>
    </row>
    <row r="245" spans="1:9" ht="28.5" customHeight="1" x14ac:dyDescent="0.25">
      <c r="A245" s="91" t="s">
        <v>1124</v>
      </c>
      <c r="B245" s="73">
        <v>180380</v>
      </c>
      <c r="C245" s="72" t="s">
        <v>271</v>
      </c>
      <c r="D245" s="71" t="s">
        <v>1123</v>
      </c>
      <c r="E245" s="70" t="s">
        <v>270</v>
      </c>
      <c r="F245" s="301">
        <v>0.72</v>
      </c>
      <c r="G245" s="311">
        <v>730.42</v>
      </c>
      <c r="H245" s="306">
        <f>TRUNC((F245*G245),2)</f>
        <v>525.9</v>
      </c>
      <c r="I245" s="92">
        <v>4.0000000000000002E-4</v>
      </c>
    </row>
    <row r="246" spans="1:9" ht="28.5" customHeight="1" x14ac:dyDescent="0.25">
      <c r="A246" s="91" t="s">
        <v>1122</v>
      </c>
      <c r="B246" s="73">
        <v>180401</v>
      </c>
      <c r="C246" s="72" t="s">
        <v>271</v>
      </c>
      <c r="D246" s="71" t="s">
        <v>1121</v>
      </c>
      <c r="E246" s="70" t="s">
        <v>270</v>
      </c>
      <c r="F246" s="299">
        <v>2.4</v>
      </c>
      <c r="G246" s="311">
        <v>239.52</v>
      </c>
      <c r="H246" s="306">
        <f>TRUNC((F246*G246),2)</f>
        <v>574.84</v>
      </c>
      <c r="I246" s="92">
        <v>5.0000000000000001E-4</v>
      </c>
    </row>
    <row r="247" spans="1:9" ht="28.5" customHeight="1" x14ac:dyDescent="0.25">
      <c r="A247" s="91" t="s">
        <v>1120</v>
      </c>
      <c r="B247" s="73">
        <v>180381</v>
      </c>
      <c r="C247" s="72" t="s">
        <v>271</v>
      </c>
      <c r="D247" s="71" t="s">
        <v>351</v>
      </c>
      <c r="E247" s="70" t="s">
        <v>270</v>
      </c>
      <c r="F247" s="301">
        <v>3.24</v>
      </c>
      <c r="G247" s="311">
        <v>434.07</v>
      </c>
      <c r="H247" s="306">
        <f>TRUNC((F247*G247),2)</f>
        <v>1406.38</v>
      </c>
      <c r="I247" s="92">
        <v>1.1999999999999999E-3</v>
      </c>
    </row>
    <row r="248" spans="1:9" ht="14.25" customHeight="1" x14ac:dyDescent="0.25">
      <c r="A248" s="93" t="s">
        <v>1119</v>
      </c>
      <c r="B248" s="74"/>
      <c r="C248" s="74"/>
      <c r="D248" s="75" t="s">
        <v>89</v>
      </c>
      <c r="E248" s="74"/>
      <c r="F248" s="302"/>
      <c r="G248" s="313"/>
      <c r="H248" s="307">
        <f>SUM(H249)</f>
        <v>1005.19</v>
      </c>
      <c r="I248" s="94">
        <v>8.0000000000000004E-4</v>
      </c>
    </row>
    <row r="249" spans="1:9" ht="28.5" customHeight="1" x14ac:dyDescent="0.25">
      <c r="A249" s="91" t="s">
        <v>1118</v>
      </c>
      <c r="B249" s="73">
        <v>190105</v>
      </c>
      <c r="C249" s="72" t="s">
        <v>271</v>
      </c>
      <c r="D249" s="71" t="s">
        <v>1117</v>
      </c>
      <c r="E249" s="70" t="s">
        <v>270</v>
      </c>
      <c r="F249" s="301">
        <v>6.36</v>
      </c>
      <c r="G249" s="311">
        <v>158.05000000000001</v>
      </c>
      <c r="H249" s="306">
        <f>TRUNC((F249*G249),2)</f>
        <v>1005.19</v>
      </c>
      <c r="I249" s="92">
        <v>8.0000000000000004E-4</v>
      </c>
    </row>
    <row r="250" spans="1:9" ht="14.25" customHeight="1" x14ac:dyDescent="0.25">
      <c r="A250" s="93" t="s">
        <v>1116</v>
      </c>
      <c r="B250" s="74"/>
      <c r="C250" s="74"/>
      <c r="D250" s="75" t="s">
        <v>29</v>
      </c>
      <c r="E250" s="74"/>
      <c r="F250" s="302"/>
      <c r="G250" s="313"/>
      <c r="H250" s="307">
        <f>SUM(H251:H254)</f>
        <v>24944.410000000003</v>
      </c>
      <c r="I250" s="94">
        <v>2.0500000000000001E-2</v>
      </c>
    </row>
    <row r="251" spans="1:9" ht="28.5" customHeight="1" x14ac:dyDescent="0.25">
      <c r="A251" s="91" t="s">
        <v>1115</v>
      </c>
      <c r="B251" s="73">
        <v>200150</v>
      </c>
      <c r="C251" s="72" t="s">
        <v>271</v>
      </c>
      <c r="D251" s="71" t="s">
        <v>150</v>
      </c>
      <c r="E251" s="70" t="s">
        <v>270</v>
      </c>
      <c r="F251" s="301">
        <v>332.68</v>
      </c>
      <c r="G251" s="311">
        <v>3.68</v>
      </c>
      <c r="H251" s="306">
        <f>TRUNC((F251*G251),2)</f>
        <v>1224.26</v>
      </c>
      <c r="I251" s="92">
        <v>1E-3</v>
      </c>
    </row>
    <row r="252" spans="1:9" ht="28.5" customHeight="1" x14ac:dyDescent="0.25">
      <c r="A252" s="91" t="s">
        <v>1114</v>
      </c>
      <c r="B252" s="73">
        <v>200201</v>
      </c>
      <c r="C252" s="72" t="s">
        <v>271</v>
      </c>
      <c r="D252" s="71" t="s">
        <v>1113</v>
      </c>
      <c r="E252" s="70" t="s">
        <v>270</v>
      </c>
      <c r="F252" s="299">
        <v>261.8</v>
      </c>
      <c r="G252" s="311">
        <v>18.45</v>
      </c>
      <c r="H252" s="306">
        <f>TRUNC((F252*G252),2)</f>
        <v>4830.21</v>
      </c>
      <c r="I252" s="92">
        <v>4.0000000000000001E-3</v>
      </c>
    </row>
    <row r="253" spans="1:9" ht="28.5" customHeight="1" x14ac:dyDescent="0.25">
      <c r="A253" s="91" t="s">
        <v>1112</v>
      </c>
      <c r="B253" s="73">
        <v>200403</v>
      </c>
      <c r="C253" s="72" t="s">
        <v>271</v>
      </c>
      <c r="D253" s="71" t="s">
        <v>136</v>
      </c>
      <c r="E253" s="70" t="s">
        <v>270</v>
      </c>
      <c r="F253" s="301">
        <v>70.88</v>
      </c>
      <c r="G253" s="311">
        <v>13.94</v>
      </c>
      <c r="H253" s="306">
        <f>TRUNC((F253*G253),2)</f>
        <v>988.06</v>
      </c>
      <c r="I253" s="92">
        <v>8.0000000000000004E-4</v>
      </c>
    </row>
    <row r="254" spans="1:9" ht="28.5" customHeight="1" x14ac:dyDescent="0.25">
      <c r="A254" s="91" t="s">
        <v>1111</v>
      </c>
      <c r="B254" s="73">
        <v>201302</v>
      </c>
      <c r="C254" s="72" t="s">
        <v>271</v>
      </c>
      <c r="D254" s="71" t="s">
        <v>785</v>
      </c>
      <c r="E254" s="70" t="s">
        <v>270</v>
      </c>
      <c r="F254" s="299">
        <v>261.8</v>
      </c>
      <c r="G254" s="311">
        <v>68.38</v>
      </c>
      <c r="H254" s="306">
        <f>TRUNC((F254*G254),2)</f>
        <v>17901.88</v>
      </c>
      <c r="I254" s="92">
        <v>1.47E-2</v>
      </c>
    </row>
    <row r="255" spans="1:9" ht="14.25" customHeight="1" x14ac:dyDescent="0.25">
      <c r="A255" s="93" t="s">
        <v>1110</v>
      </c>
      <c r="B255" s="74"/>
      <c r="C255" s="74"/>
      <c r="D255" s="75" t="s">
        <v>207</v>
      </c>
      <c r="E255" s="74"/>
      <c r="F255" s="302"/>
      <c r="G255" s="313"/>
      <c r="H255" s="307">
        <f>SUM(H256:H257)</f>
        <v>6067.79</v>
      </c>
      <c r="I255" s="94">
        <v>5.0000000000000001E-3</v>
      </c>
    </row>
    <row r="256" spans="1:9" ht="28.5" customHeight="1" x14ac:dyDescent="0.25">
      <c r="A256" s="91" t="s">
        <v>1109</v>
      </c>
      <c r="B256" s="73">
        <v>210499</v>
      </c>
      <c r="C256" s="72" t="s">
        <v>271</v>
      </c>
      <c r="D256" s="76" t="s">
        <v>1108</v>
      </c>
      <c r="E256" s="70" t="s">
        <v>270</v>
      </c>
      <c r="F256" s="301">
        <v>76.790000000000006</v>
      </c>
      <c r="G256" s="311">
        <v>61.67</v>
      </c>
      <c r="H256" s="306">
        <f>TRUNC((F256*G256),2)</f>
        <v>4735.63</v>
      </c>
      <c r="I256" s="92">
        <v>3.8999999999999998E-3</v>
      </c>
    </row>
    <row r="257" spans="1:9" ht="28.5" customHeight="1" x14ac:dyDescent="0.25">
      <c r="A257" s="91" t="s">
        <v>1107</v>
      </c>
      <c r="B257" s="73">
        <v>210506</v>
      </c>
      <c r="C257" s="72" t="s">
        <v>271</v>
      </c>
      <c r="D257" s="71" t="s">
        <v>104</v>
      </c>
      <c r="E257" s="70" t="s">
        <v>284</v>
      </c>
      <c r="F257" s="301">
        <v>94.48</v>
      </c>
      <c r="G257" s="311">
        <v>14.1</v>
      </c>
      <c r="H257" s="306">
        <f>TRUNC((F257*G257),2)</f>
        <v>1332.16</v>
      </c>
      <c r="I257" s="92">
        <v>1.1000000000000001E-3</v>
      </c>
    </row>
    <row r="258" spans="1:9" ht="14.25" customHeight="1" x14ac:dyDescent="0.25">
      <c r="A258" s="93" t="s">
        <v>1106</v>
      </c>
      <c r="B258" s="74"/>
      <c r="C258" s="74"/>
      <c r="D258" s="75" t="s">
        <v>8</v>
      </c>
      <c r="E258" s="74"/>
      <c r="F258" s="302"/>
      <c r="G258" s="313"/>
      <c r="H258" s="307">
        <f>H259+H261+H265+H267</f>
        <v>30218.100000000002</v>
      </c>
      <c r="I258" s="94">
        <v>2.4899999999999999E-2</v>
      </c>
    </row>
    <row r="259" spans="1:9" ht="14.25" customHeight="1" x14ac:dyDescent="0.25">
      <c r="A259" s="93" t="s">
        <v>1105</v>
      </c>
      <c r="B259" s="74"/>
      <c r="C259" s="74"/>
      <c r="D259" s="75" t="s">
        <v>206</v>
      </c>
      <c r="E259" s="74"/>
      <c r="F259" s="302"/>
      <c r="G259" s="313"/>
      <c r="H259" s="307">
        <f>SUM(H260)</f>
        <v>6239.91</v>
      </c>
      <c r="I259" s="94">
        <v>5.1000000000000004E-3</v>
      </c>
    </row>
    <row r="260" spans="1:9" ht="28.5" customHeight="1" x14ac:dyDescent="0.25">
      <c r="A260" s="91" t="s">
        <v>1104</v>
      </c>
      <c r="B260" s="73">
        <v>220101</v>
      </c>
      <c r="C260" s="72" t="s">
        <v>271</v>
      </c>
      <c r="D260" s="76" t="s">
        <v>338</v>
      </c>
      <c r="E260" s="70" t="s">
        <v>270</v>
      </c>
      <c r="F260" s="301">
        <v>205.87</v>
      </c>
      <c r="G260" s="311">
        <v>30.31</v>
      </c>
      <c r="H260" s="306">
        <f>TRUNC((F260*G260),2)</f>
        <v>6239.91</v>
      </c>
      <c r="I260" s="92">
        <v>5.1000000000000004E-3</v>
      </c>
    </row>
    <row r="261" spans="1:9" ht="14.25" customHeight="1" x14ac:dyDescent="0.25">
      <c r="A261" s="93" t="s">
        <v>1103</v>
      </c>
      <c r="B261" s="74"/>
      <c r="C261" s="74"/>
      <c r="D261" s="75" t="s">
        <v>147</v>
      </c>
      <c r="E261" s="74"/>
      <c r="F261" s="302"/>
      <c r="G261" s="313"/>
      <c r="H261" s="307">
        <f>SUM(H262:H264)</f>
        <v>20147.910000000003</v>
      </c>
      <c r="I261" s="94">
        <v>1.66E-2</v>
      </c>
    </row>
    <row r="262" spans="1:9" ht="28.5" customHeight="1" x14ac:dyDescent="0.25">
      <c r="A262" s="91" t="s">
        <v>1102</v>
      </c>
      <c r="B262" s="73">
        <v>221101</v>
      </c>
      <c r="C262" s="72" t="s">
        <v>271</v>
      </c>
      <c r="D262" s="76" t="s">
        <v>285</v>
      </c>
      <c r="E262" s="70" t="s">
        <v>270</v>
      </c>
      <c r="F262" s="301">
        <v>205.87</v>
      </c>
      <c r="G262" s="311">
        <v>67.95</v>
      </c>
      <c r="H262" s="306">
        <f>TRUNC((F262*G262),2)</f>
        <v>13988.86</v>
      </c>
      <c r="I262" s="92">
        <v>1.15E-2</v>
      </c>
    </row>
    <row r="263" spans="1:9" ht="28.5" customHeight="1" x14ac:dyDescent="0.25">
      <c r="A263" s="91" t="s">
        <v>1101</v>
      </c>
      <c r="B263" s="73">
        <v>221102</v>
      </c>
      <c r="C263" s="72" t="s">
        <v>271</v>
      </c>
      <c r="D263" s="71" t="s">
        <v>100</v>
      </c>
      <c r="E263" s="70" t="s">
        <v>284</v>
      </c>
      <c r="F263" s="301">
        <v>15.69</v>
      </c>
      <c r="G263" s="311">
        <v>15.41</v>
      </c>
      <c r="H263" s="306">
        <f>TRUNC((F263*G263),2)</f>
        <v>241.78</v>
      </c>
      <c r="I263" s="92">
        <v>2.0000000000000001E-4</v>
      </c>
    </row>
    <row r="264" spans="1:9" ht="28.5" customHeight="1" x14ac:dyDescent="0.25">
      <c r="A264" s="91" t="s">
        <v>1100</v>
      </c>
      <c r="B264" s="73">
        <v>221104</v>
      </c>
      <c r="C264" s="72" t="s">
        <v>271</v>
      </c>
      <c r="D264" s="71" t="s">
        <v>63</v>
      </c>
      <c r="E264" s="70" t="s">
        <v>270</v>
      </c>
      <c r="F264" s="301">
        <v>206.97</v>
      </c>
      <c r="G264" s="311">
        <v>28.59</v>
      </c>
      <c r="H264" s="306">
        <f>TRUNC((F264*G264),2)</f>
        <v>5917.27</v>
      </c>
      <c r="I264" s="92">
        <v>4.8999999999999998E-3</v>
      </c>
    </row>
    <row r="265" spans="1:9" ht="14.25" customHeight="1" x14ac:dyDescent="0.25">
      <c r="A265" s="93" t="s">
        <v>1099</v>
      </c>
      <c r="B265" s="74"/>
      <c r="C265" s="74"/>
      <c r="D265" s="75" t="s">
        <v>1098</v>
      </c>
      <c r="E265" s="74"/>
      <c r="F265" s="302"/>
      <c r="G265" s="313"/>
      <c r="H265" s="307">
        <f>SUM(H266)</f>
        <v>831.42</v>
      </c>
      <c r="I265" s="94">
        <v>6.9999999999999999E-4</v>
      </c>
    </row>
    <row r="266" spans="1:9" ht="28.5" customHeight="1" x14ac:dyDescent="0.25">
      <c r="A266" s="91" t="s">
        <v>1097</v>
      </c>
      <c r="B266" s="73">
        <v>220102</v>
      </c>
      <c r="C266" s="72" t="s">
        <v>271</v>
      </c>
      <c r="D266" s="71" t="s">
        <v>51</v>
      </c>
      <c r="E266" s="70" t="s">
        <v>270</v>
      </c>
      <c r="F266" s="301">
        <v>29.41</v>
      </c>
      <c r="G266" s="311">
        <v>28.27</v>
      </c>
      <c r="H266" s="306">
        <f>TRUNC((F266*G266),2)</f>
        <v>831.42</v>
      </c>
      <c r="I266" s="92">
        <v>6.9999999999999999E-4</v>
      </c>
    </row>
    <row r="267" spans="1:9" ht="14.25" customHeight="1" x14ac:dyDescent="0.25">
      <c r="A267" s="93" t="s">
        <v>1096</v>
      </c>
      <c r="B267" s="74"/>
      <c r="C267" s="74"/>
      <c r="D267" s="75" t="s">
        <v>148</v>
      </c>
      <c r="E267" s="74"/>
      <c r="F267" s="302"/>
      <c r="G267" s="313"/>
      <c r="H267" s="307">
        <f>SUM(H268:H269)</f>
        <v>2998.8599999999997</v>
      </c>
      <c r="I267" s="94">
        <v>2.5000000000000001E-3</v>
      </c>
    </row>
    <row r="268" spans="1:9" ht="36.200000000000003" customHeight="1" x14ac:dyDescent="0.25">
      <c r="A268" s="91" t="s">
        <v>1095</v>
      </c>
      <c r="B268" s="73">
        <v>220100</v>
      </c>
      <c r="C268" s="70" t="s">
        <v>494</v>
      </c>
      <c r="D268" s="76" t="s">
        <v>1094</v>
      </c>
      <c r="E268" s="70" t="s">
        <v>270</v>
      </c>
      <c r="F268" s="301">
        <v>40.14</v>
      </c>
      <c r="G268" s="311">
        <v>69.45</v>
      </c>
      <c r="H268" s="306">
        <f>TRUNC((F268*G268),2)</f>
        <v>2787.72</v>
      </c>
      <c r="I268" s="92">
        <v>2.3E-3</v>
      </c>
    </row>
    <row r="269" spans="1:9" ht="28.5" customHeight="1" x14ac:dyDescent="0.25">
      <c r="A269" s="91" t="s">
        <v>1093</v>
      </c>
      <c r="B269" s="73">
        <v>220902</v>
      </c>
      <c r="C269" s="72" t="s">
        <v>271</v>
      </c>
      <c r="D269" s="71" t="s">
        <v>88</v>
      </c>
      <c r="E269" s="70" t="s">
        <v>284</v>
      </c>
      <c r="F269" s="299">
        <v>27.6</v>
      </c>
      <c r="G269" s="311">
        <v>7.65</v>
      </c>
      <c r="H269" s="306">
        <f>TRUNC((F269*G269),2)</f>
        <v>211.14</v>
      </c>
      <c r="I269" s="92">
        <v>2.0000000000000001E-4</v>
      </c>
    </row>
    <row r="270" spans="1:9" ht="14.25" customHeight="1" x14ac:dyDescent="0.25">
      <c r="A270" s="93" t="s">
        <v>1092</v>
      </c>
      <c r="B270" s="74"/>
      <c r="C270" s="74"/>
      <c r="D270" s="75" t="s">
        <v>87</v>
      </c>
      <c r="E270" s="74"/>
      <c r="F270" s="302"/>
      <c r="G270" s="313"/>
      <c r="H270" s="307">
        <f>H271+H273+H276+H279+H281+H283+H285</f>
        <v>8695.7799999999988</v>
      </c>
      <c r="I270" s="94">
        <v>7.1999999999999998E-3</v>
      </c>
    </row>
    <row r="271" spans="1:9" ht="14.25" customHeight="1" x14ac:dyDescent="0.25">
      <c r="A271" s="93" t="s">
        <v>1091</v>
      </c>
      <c r="B271" s="74"/>
      <c r="C271" s="74"/>
      <c r="D271" s="75" t="s">
        <v>1090</v>
      </c>
      <c r="E271" s="74"/>
      <c r="F271" s="302"/>
      <c r="G271" s="313"/>
      <c r="H271" s="307">
        <f>SUM(H272)</f>
        <v>157.22999999999999</v>
      </c>
      <c r="I271" s="94">
        <v>1E-4</v>
      </c>
    </row>
    <row r="272" spans="1:9" ht="28.5" customHeight="1" x14ac:dyDescent="0.25">
      <c r="A272" s="91" t="s">
        <v>1089</v>
      </c>
      <c r="B272" s="73">
        <v>261550</v>
      </c>
      <c r="C272" s="72" t="s">
        <v>271</v>
      </c>
      <c r="D272" s="71" t="s">
        <v>328</v>
      </c>
      <c r="E272" s="70" t="s">
        <v>270</v>
      </c>
      <c r="F272" s="301">
        <v>12.17</v>
      </c>
      <c r="G272" s="311">
        <v>12.92</v>
      </c>
      <c r="H272" s="306">
        <f>TRUNC((F272*G272),2)</f>
        <v>157.22999999999999</v>
      </c>
      <c r="I272" s="92">
        <v>1E-4</v>
      </c>
    </row>
    <row r="273" spans="1:9" ht="14.25" customHeight="1" x14ac:dyDescent="0.25">
      <c r="A273" s="93" t="s">
        <v>1088</v>
      </c>
      <c r="B273" s="74"/>
      <c r="C273" s="74"/>
      <c r="D273" s="75" t="s">
        <v>1087</v>
      </c>
      <c r="E273" s="74"/>
      <c r="F273" s="302"/>
      <c r="G273" s="313"/>
      <c r="H273" s="307">
        <f>SUM(H274:H275)</f>
        <v>1421.62</v>
      </c>
      <c r="I273" s="94">
        <v>1.1999999999999999E-3</v>
      </c>
    </row>
    <row r="274" spans="1:9" ht="28.5" customHeight="1" x14ac:dyDescent="0.25">
      <c r="A274" s="91" t="s">
        <v>1086</v>
      </c>
      <c r="B274" s="73">
        <v>261300</v>
      </c>
      <c r="C274" s="72" t="s">
        <v>271</v>
      </c>
      <c r="D274" s="71" t="s">
        <v>134</v>
      </c>
      <c r="E274" s="70" t="s">
        <v>270</v>
      </c>
      <c r="F274" s="301">
        <v>81.569999999999993</v>
      </c>
      <c r="G274" s="311">
        <v>9.15</v>
      </c>
      <c r="H274" s="306">
        <f>TRUNC((F274*G274),2)</f>
        <v>746.36</v>
      </c>
      <c r="I274" s="92">
        <v>5.9999999999999995E-4</v>
      </c>
    </row>
    <row r="275" spans="1:9" ht="28.5" customHeight="1" x14ac:dyDescent="0.25">
      <c r="A275" s="91" t="s">
        <v>1085</v>
      </c>
      <c r="B275" s="73">
        <v>261001</v>
      </c>
      <c r="C275" s="72" t="s">
        <v>271</v>
      </c>
      <c r="D275" s="71" t="s">
        <v>245</v>
      </c>
      <c r="E275" s="70" t="s">
        <v>270</v>
      </c>
      <c r="F275" s="299">
        <v>69.400000000000006</v>
      </c>
      <c r="G275" s="311">
        <v>9.73</v>
      </c>
      <c r="H275" s="306">
        <f>TRUNC((F275*G275),2)</f>
        <v>675.26</v>
      </c>
      <c r="I275" s="92">
        <v>5.9999999999999995E-4</v>
      </c>
    </row>
    <row r="276" spans="1:9" ht="14.25" customHeight="1" x14ac:dyDescent="0.25">
      <c r="A276" s="93" t="s">
        <v>1084</v>
      </c>
      <c r="B276" s="74"/>
      <c r="C276" s="74"/>
      <c r="D276" s="75" t="s">
        <v>1083</v>
      </c>
      <c r="E276" s="74"/>
      <c r="F276" s="302"/>
      <c r="G276" s="313"/>
      <c r="H276" s="307">
        <f>SUM(H277:H278)</f>
        <v>1310.02</v>
      </c>
      <c r="I276" s="94">
        <v>1.1000000000000001E-3</v>
      </c>
    </row>
    <row r="277" spans="1:9" ht="28.5" customHeight="1" x14ac:dyDescent="0.25">
      <c r="A277" s="91" t="s">
        <v>1082</v>
      </c>
      <c r="B277" s="73">
        <v>261300</v>
      </c>
      <c r="C277" s="72" t="s">
        <v>271</v>
      </c>
      <c r="D277" s="71" t="s">
        <v>134</v>
      </c>
      <c r="E277" s="70" t="s">
        <v>270</v>
      </c>
      <c r="F277" s="301">
        <v>76.790000000000006</v>
      </c>
      <c r="G277" s="311">
        <v>9.15</v>
      </c>
      <c r="H277" s="306">
        <f>TRUNC((F277*G277),2)</f>
        <v>702.62</v>
      </c>
      <c r="I277" s="92">
        <v>5.9999999999999995E-4</v>
      </c>
    </row>
    <row r="278" spans="1:9" ht="28.5" customHeight="1" x14ac:dyDescent="0.25">
      <c r="A278" s="91" t="s">
        <v>1081</v>
      </c>
      <c r="B278" s="73">
        <v>261307</v>
      </c>
      <c r="C278" s="72" t="s">
        <v>271</v>
      </c>
      <c r="D278" s="71" t="s">
        <v>86</v>
      </c>
      <c r="E278" s="70" t="s">
        <v>270</v>
      </c>
      <c r="F278" s="301">
        <v>76.790000000000006</v>
      </c>
      <c r="G278" s="311">
        <v>7.91</v>
      </c>
      <c r="H278" s="306">
        <f>TRUNC((F278*G278),2)</f>
        <v>607.4</v>
      </c>
      <c r="I278" s="92">
        <v>5.0000000000000001E-4</v>
      </c>
    </row>
    <row r="279" spans="1:9" ht="14.25" customHeight="1" x14ac:dyDescent="0.25">
      <c r="A279" s="93" t="s">
        <v>1080</v>
      </c>
      <c r="B279" s="74"/>
      <c r="C279" s="74"/>
      <c r="D279" s="75" t="s">
        <v>205</v>
      </c>
      <c r="E279" s="74"/>
      <c r="F279" s="302"/>
      <c r="G279" s="313"/>
      <c r="H279" s="307">
        <f>SUM(H280)</f>
        <v>1015.09</v>
      </c>
      <c r="I279" s="94">
        <v>8.0000000000000004E-4</v>
      </c>
    </row>
    <row r="280" spans="1:9" ht="28.5" customHeight="1" x14ac:dyDescent="0.25">
      <c r="A280" s="91" t="s">
        <v>1079</v>
      </c>
      <c r="B280" s="73">
        <v>261000</v>
      </c>
      <c r="C280" s="72" t="s">
        <v>271</v>
      </c>
      <c r="D280" s="71" t="s">
        <v>54</v>
      </c>
      <c r="E280" s="70" t="s">
        <v>270</v>
      </c>
      <c r="F280" s="301">
        <v>94.78</v>
      </c>
      <c r="G280" s="311">
        <v>10.71</v>
      </c>
      <c r="H280" s="306">
        <f>TRUNC((F280*G280),2)</f>
        <v>1015.09</v>
      </c>
      <c r="I280" s="92">
        <v>8.0000000000000004E-4</v>
      </c>
    </row>
    <row r="281" spans="1:9" ht="14.25" customHeight="1" x14ac:dyDescent="0.25">
      <c r="A281" s="93" t="s">
        <v>1078</v>
      </c>
      <c r="B281" s="74"/>
      <c r="C281" s="74"/>
      <c r="D281" s="75" t="s">
        <v>204</v>
      </c>
      <c r="E281" s="74"/>
      <c r="F281" s="302"/>
      <c r="G281" s="313"/>
      <c r="H281" s="307">
        <f>SUM(H282)</f>
        <v>1112.27</v>
      </c>
      <c r="I281" s="94">
        <v>8.9999999999999998E-4</v>
      </c>
    </row>
    <row r="282" spans="1:9" ht="28.5" customHeight="1" x14ac:dyDescent="0.25">
      <c r="A282" s="91" t="s">
        <v>1077</v>
      </c>
      <c r="B282" s="73">
        <v>261602</v>
      </c>
      <c r="C282" s="72" t="s">
        <v>271</v>
      </c>
      <c r="D282" s="71" t="s">
        <v>314</v>
      </c>
      <c r="E282" s="70" t="s">
        <v>270</v>
      </c>
      <c r="F282" s="299">
        <v>54.9</v>
      </c>
      <c r="G282" s="311">
        <v>20.260000000000002</v>
      </c>
      <c r="H282" s="306">
        <f>TRUNC((F282*G282),2)</f>
        <v>1112.27</v>
      </c>
      <c r="I282" s="92">
        <v>8.9999999999999998E-4</v>
      </c>
    </row>
    <row r="283" spans="1:9" ht="14.25" customHeight="1" x14ac:dyDescent="0.25">
      <c r="A283" s="93" t="s">
        <v>1076</v>
      </c>
      <c r="B283" s="74"/>
      <c r="C283" s="74"/>
      <c r="D283" s="75" t="s">
        <v>203</v>
      </c>
      <c r="E283" s="74"/>
      <c r="F283" s="302"/>
      <c r="G283" s="313"/>
      <c r="H283" s="307">
        <f>SUM(H284)</f>
        <v>450.17</v>
      </c>
      <c r="I283" s="94">
        <v>4.0000000000000002E-4</v>
      </c>
    </row>
    <row r="284" spans="1:9" ht="28.5" customHeight="1" x14ac:dyDescent="0.25">
      <c r="A284" s="91" t="s">
        <v>1075</v>
      </c>
      <c r="B284" s="73">
        <v>261602</v>
      </c>
      <c r="C284" s="72" t="s">
        <v>271</v>
      </c>
      <c r="D284" s="71" t="s">
        <v>314</v>
      </c>
      <c r="E284" s="70" t="s">
        <v>270</v>
      </c>
      <c r="F284" s="301">
        <v>22.22</v>
      </c>
      <c r="G284" s="311">
        <v>20.260000000000002</v>
      </c>
      <c r="H284" s="306">
        <f>TRUNC((F284*G284),2)</f>
        <v>450.17</v>
      </c>
      <c r="I284" s="92">
        <v>4.0000000000000002E-4</v>
      </c>
    </row>
    <row r="285" spans="1:9" ht="14.25" customHeight="1" x14ac:dyDescent="0.25">
      <c r="A285" s="93" t="s">
        <v>1074</v>
      </c>
      <c r="B285" s="74"/>
      <c r="C285" s="74"/>
      <c r="D285" s="75" t="s">
        <v>194</v>
      </c>
      <c r="E285" s="74"/>
      <c r="F285" s="302"/>
      <c r="G285" s="313"/>
      <c r="H285" s="307">
        <f>SUM(H286)</f>
        <v>3229.38</v>
      </c>
      <c r="I285" s="94">
        <v>2.7000000000000001E-3</v>
      </c>
    </row>
    <row r="286" spans="1:9" ht="28.5" customHeight="1" x14ac:dyDescent="0.25">
      <c r="A286" s="91" t="s">
        <v>1073</v>
      </c>
      <c r="B286" s="73">
        <v>261609</v>
      </c>
      <c r="C286" s="72" t="s">
        <v>271</v>
      </c>
      <c r="D286" s="71" t="s">
        <v>311</v>
      </c>
      <c r="E286" s="70" t="s">
        <v>270</v>
      </c>
      <c r="F286" s="301">
        <v>269.33999999999997</v>
      </c>
      <c r="G286" s="311">
        <v>11.99</v>
      </c>
      <c r="H286" s="306">
        <f>TRUNC((F286*G286),2)</f>
        <v>3229.38</v>
      </c>
      <c r="I286" s="92">
        <v>2.7000000000000001E-3</v>
      </c>
    </row>
    <row r="287" spans="1:9" ht="14.25" customHeight="1" x14ac:dyDescent="0.25">
      <c r="A287" s="93" t="s">
        <v>1072</v>
      </c>
      <c r="B287" s="74"/>
      <c r="C287" s="74"/>
      <c r="D287" s="75" t="s">
        <v>9</v>
      </c>
      <c r="E287" s="74"/>
      <c r="F287" s="302"/>
      <c r="G287" s="313"/>
      <c r="H287" s="307">
        <f>SUM(H288:H289)</f>
        <v>6109.0999999999995</v>
      </c>
      <c r="I287" s="94">
        <v>5.0000000000000001E-3</v>
      </c>
    </row>
    <row r="288" spans="1:9" ht="28.5" customHeight="1" x14ac:dyDescent="0.25">
      <c r="A288" s="91" t="s">
        <v>1071</v>
      </c>
      <c r="B288" s="73">
        <v>271608</v>
      </c>
      <c r="C288" s="72" t="s">
        <v>271</v>
      </c>
      <c r="D288" s="71" t="s">
        <v>276</v>
      </c>
      <c r="E288" s="70" t="s">
        <v>270</v>
      </c>
      <c r="F288" s="301">
        <v>14.96</v>
      </c>
      <c r="G288" s="311">
        <v>385.87</v>
      </c>
      <c r="H288" s="306">
        <f>TRUNC((F288*G288),2)</f>
        <v>5772.61</v>
      </c>
      <c r="I288" s="92">
        <v>4.7000000000000002E-3</v>
      </c>
    </row>
    <row r="289" spans="1:11" ht="28.5" customHeight="1" x14ac:dyDescent="0.25">
      <c r="A289" s="91" t="s">
        <v>1070</v>
      </c>
      <c r="B289" s="72" t="s">
        <v>1069</v>
      </c>
      <c r="C289" s="70" t="s">
        <v>298</v>
      </c>
      <c r="D289" s="76" t="s">
        <v>1068</v>
      </c>
      <c r="E289" s="70" t="s">
        <v>248</v>
      </c>
      <c r="F289" s="301">
        <v>0.93</v>
      </c>
      <c r="G289" s="311">
        <v>361.82</v>
      </c>
      <c r="H289" s="306">
        <f>TRUNC((F289*G289),2)</f>
        <v>336.49</v>
      </c>
      <c r="I289" s="92">
        <v>2.9999999999999997E-4</v>
      </c>
    </row>
    <row r="290" spans="1:11" ht="14.25" customHeight="1" x14ac:dyDescent="0.25">
      <c r="A290" s="96">
        <v>5</v>
      </c>
      <c r="B290" s="74"/>
      <c r="C290" s="74"/>
      <c r="D290" s="75" t="s">
        <v>1067</v>
      </c>
      <c r="E290" s="74"/>
      <c r="F290" s="302"/>
      <c r="G290" s="314">
        <v>2</v>
      </c>
      <c r="H290" s="307">
        <f>H291+H293+H302+H308+H310+H312+H319+H323</f>
        <v>34820.509999999995</v>
      </c>
      <c r="I290" s="94">
        <v>2.86E-2</v>
      </c>
    </row>
    <row r="291" spans="1:11" ht="14.25" customHeight="1" x14ac:dyDescent="0.25">
      <c r="A291" s="93" t="s">
        <v>1066</v>
      </c>
      <c r="B291" s="74"/>
      <c r="C291" s="74"/>
      <c r="D291" s="75" t="s">
        <v>6</v>
      </c>
      <c r="E291" s="74"/>
      <c r="F291" s="302"/>
      <c r="G291" s="313"/>
      <c r="H291" s="307">
        <f>SUM(H292)</f>
        <v>169.1</v>
      </c>
      <c r="I291" s="94">
        <v>1E-4</v>
      </c>
    </row>
    <row r="292" spans="1:11" ht="36.200000000000003" customHeight="1" x14ac:dyDescent="0.25">
      <c r="A292" s="91" t="s">
        <v>1065</v>
      </c>
      <c r="B292" s="77">
        <v>20701</v>
      </c>
      <c r="C292" s="70" t="s">
        <v>494</v>
      </c>
      <c r="D292" s="76" t="s">
        <v>493</v>
      </c>
      <c r="E292" s="70" t="s">
        <v>270</v>
      </c>
      <c r="F292" s="303" t="s">
        <v>1064</v>
      </c>
      <c r="G292" s="311">
        <v>4.1900000000000004</v>
      </c>
      <c r="H292" s="306">
        <f>TRUNC((J292*G292),2)</f>
        <v>169.1</v>
      </c>
      <c r="I292" s="92">
        <v>1E-4</v>
      </c>
      <c r="J292" s="86">
        <v>40.36</v>
      </c>
    </row>
    <row r="293" spans="1:11" ht="14.25" customHeight="1" x14ac:dyDescent="0.25">
      <c r="A293" s="93" t="s">
        <v>1063</v>
      </c>
      <c r="B293" s="74"/>
      <c r="C293" s="74"/>
      <c r="D293" s="75" t="s">
        <v>1062</v>
      </c>
      <c r="E293" s="74"/>
      <c r="F293" s="302"/>
      <c r="G293" s="313"/>
      <c r="H293" s="307">
        <f>SUM(H294:H301)</f>
        <v>4518.04</v>
      </c>
      <c r="I293" s="94">
        <v>4.0000000000000001E-3</v>
      </c>
    </row>
    <row r="294" spans="1:11" ht="36.200000000000003" customHeight="1" x14ac:dyDescent="0.25">
      <c r="A294" s="91" t="s">
        <v>1061</v>
      </c>
      <c r="B294" s="73">
        <v>101175</v>
      </c>
      <c r="C294" s="70" t="s">
        <v>56</v>
      </c>
      <c r="D294" s="71" t="s">
        <v>1060</v>
      </c>
      <c r="E294" s="70" t="s">
        <v>55</v>
      </c>
      <c r="F294" s="303" t="s">
        <v>1059</v>
      </c>
      <c r="G294" s="311">
        <v>82.12</v>
      </c>
      <c r="H294" s="306">
        <f t="shared" ref="H294:H301" si="10">TRUNC((J294*G294),2)</f>
        <v>2299.36</v>
      </c>
      <c r="I294" s="92">
        <v>2.2000000000000001E-3</v>
      </c>
      <c r="J294" s="86">
        <v>28</v>
      </c>
      <c r="K294" s="88"/>
    </row>
    <row r="295" spans="1:11" ht="28.5" customHeight="1" x14ac:dyDescent="0.25">
      <c r="A295" s="91" t="s">
        <v>1058</v>
      </c>
      <c r="B295" s="77">
        <v>50901</v>
      </c>
      <c r="C295" s="72" t="s">
        <v>271</v>
      </c>
      <c r="D295" s="71" t="s">
        <v>66</v>
      </c>
      <c r="E295" s="70" t="s">
        <v>290</v>
      </c>
      <c r="F295" s="303" t="s">
        <v>1057</v>
      </c>
      <c r="G295" s="311">
        <v>33.31</v>
      </c>
      <c r="H295" s="306">
        <f t="shared" si="10"/>
        <v>29.97</v>
      </c>
      <c r="I295" s="92">
        <v>0</v>
      </c>
      <c r="J295" s="86">
        <v>0.9</v>
      </c>
    </row>
    <row r="296" spans="1:11" ht="28.5" customHeight="1" x14ac:dyDescent="0.25">
      <c r="A296" s="91" t="s">
        <v>1056</v>
      </c>
      <c r="B296" s="77">
        <v>52006</v>
      </c>
      <c r="C296" s="72" t="s">
        <v>271</v>
      </c>
      <c r="D296" s="71" t="s">
        <v>878</v>
      </c>
      <c r="E296" s="70" t="s">
        <v>359</v>
      </c>
      <c r="F296" s="303" t="s">
        <v>1055</v>
      </c>
      <c r="G296" s="311">
        <v>10.82</v>
      </c>
      <c r="H296" s="306">
        <f t="shared" si="10"/>
        <v>313.77999999999997</v>
      </c>
      <c r="I296" s="92">
        <v>2.9999999999999997E-4</v>
      </c>
      <c r="J296" s="86">
        <v>29</v>
      </c>
    </row>
    <row r="297" spans="1:11" ht="28.5" customHeight="1" x14ac:dyDescent="0.25">
      <c r="A297" s="91" t="s">
        <v>1054</v>
      </c>
      <c r="B297" s="77">
        <v>60314</v>
      </c>
      <c r="C297" s="72" t="s">
        <v>271</v>
      </c>
      <c r="D297" s="71" t="s">
        <v>230</v>
      </c>
      <c r="E297" s="70" t="s">
        <v>359</v>
      </c>
      <c r="F297" s="303" t="s">
        <v>1053</v>
      </c>
      <c r="G297" s="311">
        <v>12.96</v>
      </c>
      <c r="H297" s="306">
        <f t="shared" si="10"/>
        <v>248.83</v>
      </c>
      <c r="I297" s="92">
        <v>2.0000000000000001E-4</v>
      </c>
      <c r="J297" s="86">
        <v>19.2</v>
      </c>
    </row>
    <row r="298" spans="1:11" ht="28.5" customHeight="1" x14ac:dyDescent="0.25">
      <c r="A298" s="91" t="s">
        <v>1052</v>
      </c>
      <c r="B298" s="77">
        <v>60517</v>
      </c>
      <c r="C298" s="72" t="s">
        <v>271</v>
      </c>
      <c r="D298" s="76" t="s">
        <v>875</v>
      </c>
      <c r="E298" s="70" t="s">
        <v>290</v>
      </c>
      <c r="F298" s="303" t="s">
        <v>1051</v>
      </c>
      <c r="G298" s="311">
        <v>420.69</v>
      </c>
      <c r="H298" s="306">
        <f t="shared" si="10"/>
        <v>126.2</v>
      </c>
      <c r="I298" s="92">
        <v>1E-4</v>
      </c>
      <c r="J298" s="86">
        <v>0.3</v>
      </c>
    </row>
    <row r="299" spans="1:11" ht="28.5" customHeight="1" x14ac:dyDescent="0.25">
      <c r="A299" s="91" t="s">
        <v>1050</v>
      </c>
      <c r="B299" s="77">
        <v>51017</v>
      </c>
      <c r="C299" s="72" t="s">
        <v>271</v>
      </c>
      <c r="D299" s="76" t="s">
        <v>1049</v>
      </c>
      <c r="E299" s="70" t="s">
        <v>290</v>
      </c>
      <c r="F299" s="303" t="s">
        <v>1048</v>
      </c>
      <c r="G299" s="311">
        <v>439.43</v>
      </c>
      <c r="H299" s="306">
        <f t="shared" si="10"/>
        <v>377.9</v>
      </c>
      <c r="I299" s="92">
        <v>2.9999999999999997E-4</v>
      </c>
      <c r="J299" s="86">
        <v>0.86</v>
      </c>
    </row>
    <row r="300" spans="1:11" ht="28.5" customHeight="1" x14ac:dyDescent="0.25">
      <c r="A300" s="91" t="s">
        <v>1047</v>
      </c>
      <c r="B300" s="77">
        <v>51026</v>
      </c>
      <c r="C300" s="72" t="s">
        <v>271</v>
      </c>
      <c r="D300" s="76" t="s">
        <v>468</v>
      </c>
      <c r="E300" s="70" t="s">
        <v>290</v>
      </c>
      <c r="F300" s="303" t="s">
        <v>1046</v>
      </c>
      <c r="G300" s="311">
        <v>31.05</v>
      </c>
      <c r="H300" s="306">
        <f t="shared" si="10"/>
        <v>36.01</v>
      </c>
      <c r="I300" s="92">
        <v>0</v>
      </c>
      <c r="J300" s="86">
        <v>1.1599999999999999</v>
      </c>
    </row>
    <row r="301" spans="1:11" ht="28.5" customHeight="1" x14ac:dyDescent="0.25">
      <c r="A301" s="91" t="s">
        <v>1045</v>
      </c>
      <c r="B301" s="77">
        <v>60202</v>
      </c>
      <c r="C301" s="72" t="s">
        <v>271</v>
      </c>
      <c r="D301" s="71" t="s">
        <v>1041</v>
      </c>
      <c r="E301" s="70" t="s">
        <v>270</v>
      </c>
      <c r="F301" s="303" t="s">
        <v>1044</v>
      </c>
      <c r="G301" s="311">
        <v>102.84</v>
      </c>
      <c r="H301" s="306">
        <f t="shared" si="10"/>
        <v>1085.99</v>
      </c>
      <c r="I301" s="92">
        <v>8.9999999999999998E-4</v>
      </c>
      <c r="J301" s="86">
        <v>10.56</v>
      </c>
    </row>
    <row r="302" spans="1:11" ht="14.25" customHeight="1" x14ac:dyDescent="0.25">
      <c r="A302" s="93" t="s">
        <v>1043</v>
      </c>
      <c r="B302" s="74"/>
      <c r="C302" s="74"/>
      <c r="D302" s="75" t="s">
        <v>981</v>
      </c>
      <c r="E302" s="74"/>
      <c r="F302" s="302"/>
      <c r="G302" s="313"/>
      <c r="H302" s="307">
        <f>SUM(H303:H307)</f>
        <v>475.25</v>
      </c>
      <c r="I302" s="94">
        <v>4.0000000000000002E-4</v>
      </c>
    </row>
    <row r="303" spans="1:11" ht="28.5" customHeight="1" x14ac:dyDescent="0.25">
      <c r="A303" s="91" t="s">
        <v>1042</v>
      </c>
      <c r="B303" s="77">
        <v>60202</v>
      </c>
      <c r="C303" s="72" t="s">
        <v>271</v>
      </c>
      <c r="D303" s="71" t="s">
        <v>1041</v>
      </c>
      <c r="E303" s="70" t="s">
        <v>270</v>
      </c>
      <c r="F303" s="303" t="s">
        <v>1040</v>
      </c>
      <c r="G303" s="311">
        <v>102.84</v>
      </c>
      <c r="H303" s="306">
        <f>TRUNC((J303*G303),2)</f>
        <v>265.32</v>
      </c>
      <c r="I303" s="92">
        <v>2.0000000000000001E-4</v>
      </c>
      <c r="J303" s="86">
        <v>2.58</v>
      </c>
    </row>
    <row r="304" spans="1:11" ht="28.5" customHeight="1" x14ac:dyDescent="0.25">
      <c r="A304" s="91" t="s">
        <v>1039</v>
      </c>
      <c r="B304" s="77">
        <v>52006</v>
      </c>
      <c r="C304" s="72" t="s">
        <v>271</v>
      </c>
      <c r="D304" s="71" t="s">
        <v>878</v>
      </c>
      <c r="E304" s="70" t="s">
        <v>359</v>
      </c>
      <c r="F304" s="303" t="s">
        <v>1038</v>
      </c>
      <c r="G304" s="311">
        <v>10.82</v>
      </c>
      <c r="H304" s="306">
        <f>TRUNC((J304*G304),2)</f>
        <v>67.08</v>
      </c>
      <c r="I304" s="92">
        <v>1E-4</v>
      </c>
      <c r="J304" s="86">
        <v>6.2</v>
      </c>
    </row>
    <row r="305" spans="1:10" ht="28.5" customHeight="1" x14ac:dyDescent="0.25">
      <c r="A305" s="91" t="s">
        <v>1037</v>
      </c>
      <c r="B305" s="77">
        <v>60314</v>
      </c>
      <c r="C305" s="72" t="s">
        <v>271</v>
      </c>
      <c r="D305" s="71" t="s">
        <v>230</v>
      </c>
      <c r="E305" s="70" t="s">
        <v>359</v>
      </c>
      <c r="F305" s="303" t="s">
        <v>1036</v>
      </c>
      <c r="G305" s="311">
        <v>12.96</v>
      </c>
      <c r="H305" s="306">
        <f>TRUNC((J305*G305),2)</f>
        <v>41.47</v>
      </c>
      <c r="I305" s="92">
        <v>0</v>
      </c>
      <c r="J305" s="86">
        <v>3.2</v>
      </c>
    </row>
    <row r="306" spans="1:10" ht="28.5" customHeight="1" x14ac:dyDescent="0.25">
      <c r="A306" s="91" t="s">
        <v>1035</v>
      </c>
      <c r="B306" s="77">
        <v>60517</v>
      </c>
      <c r="C306" s="72" t="s">
        <v>271</v>
      </c>
      <c r="D306" s="76" t="s">
        <v>875</v>
      </c>
      <c r="E306" s="70" t="s">
        <v>290</v>
      </c>
      <c r="F306" s="303" t="s">
        <v>1033</v>
      </c>
      <c r="G306" s="311">
        <v>420.69</v>
      </c>
      <c r="H306" s="306">
        <f>TRUNC((J306*G306),2)</f>
        <v>92.55</v>
      </c>
      <c r="I306" s="92">
        <v>1E-4</v>
      </c>
      <c r="J306" s="86">
        <v>0.22</v>
      </c>
    </row>
    <row r="307" spans="1:10" ht="28.5" customHeight="1" x14ac:dyDescent="0.25">
      <c r="A307" s="91" t="s">
        <v>1034</v>
      </c>
      <c r="B307" s="77">
        <v>60802</v>
      </c>
      <c r="C307" s="72" t="s">
        <v>271</v>
      </c>
      <c r="D307" s="76" t="s">
        <v>947</v>
      </c>
      <c r="E307" s="70" t="s">
        <v>290</v>
      </c>
      <c r="F307" s="303" t="s">
        <v>1033</v>
      </c>
      <c r="G307" s="311">
        <v>40.159999999999997</v>
      </c>
      <c r="H307" s="306">
        <f>TRUNC((J307*G307),2)</f>
        <v>8.83</v>
      </c>
      <c r="I307" s="92">
        <v>0</v>
      </c>
      <c r="J307" s="86">
        <v>0.22</v>
      </c>
    </row>
    <row r="308" spans="1:10" ht="14.25" customHeight="1" x14ac:dyDescent="0.25">
      <c r="A308" s="93" t="s">
        <v>1032</v>
      </c>
      <c r="B308" s="74"/>
      <c r="C308" s="74"/>
      <c r="D308" s="75" t="s">
        <v>966</v>
      </c>
      <c r="E308" s="74"/>
      <c r="F308" s="302"/>
      <c r="G308" s="313"/>
      <c r="H308" s="307">
        <f>SUM(H309)</f>
        <v>3812.63</v>
      </c>
      <c r="I308" s="94">
        <v>3.0999999999999999E-3</v>
      </c>
    </row>
    <row r="309" spans="1:10" ht="28.5" customHeight="1" x14ac:dyDescent="0.25">
      <c r="A309" s="91" t="s">
        <v>1031</v>
      </c>
      <c r="B309" s="73">
        <v>150103</v>
      </c>
      <c r="C309" s="72" t="s">
        <v>271</v>
      </c>
      <c r="D309" s="76" t="s">
        <v>964</v>
      </c>
      <c r="E309" s="70" t="s">
        <v>359</v>
      </c>
      <c r="F309" s="303" t="s">
        <v>1030</v>
      </c>
      <c r="G309" s="311">
        <v>20.54</v>
      </c>
      <c r="H309" s="306">
        <f>TRUNC((J309*G309),2)</f>
        <v>3812.63</v>
      </c>
      <c r="I309" s="92">
        <v>3.0999999999999999E-3</v>
      </c>
      <c r="J309" s="86">
        <v>185.62</v>
      </c>
    </row>
    <row r="310" spans="1:10" ht="14.25" customHeight="1" x14ac:dyDescent="0.25">
      <c r="A310" s="93" t="s">
        <v>1029</v>
      </c>
      <c r="B310" s="74"/>
      <c r="C310" s="74"/>
      <c r="D310" s="75" t="s">
        <v>961</v>
      </c>
      <c r="E310" s="74"/>
      <c r="F310" s="302"/>
      <c r="G310" s="313"/>
      <c r="H310" s="307">
        <f>SUM(H311)</f>
        <v>7842.11</v>
      </c>
      <c r="I310" s="94">
        <v>6.4999999999999997E-3</v>
      </c>
    </row>
    <row r="311" spans="1:10" ht="28.5" customHeight="1" x14ac:dyDescent="0.25">
      <c r="A311" s="91" t="s">
        <v>1028</v>
      </c>
      <c r="B311" s="73">
        <v>150204</v>
      </c>
      <c r="C311" s="72" t="s">
        <v>271</v>
      </c>
      <c r="D311" s="76" t="s">
        <v>360</v>
      </c>
      <c r="E311" s="70" t="s">
        <v>359</v>
      </c>
      <c r="F311" s="303" t="s">
        <v>1027</v>
      </c>
      <c r="G311" s="311">
        <v>17.13</v>
      </c>
      <c r="H311" s="306">
        <f>TRUNC((J311*G311),2)</f>
        <v>7842.11</v>
      </c>
      <c r="I311" s="92">
        <v>6.4999999999999997E-3</v>
      </c>
      <c r="J311" s="86">
        <v>457.8</v>
      </c>
    </row>
    <row r="312" spans="1:10" ht="14.25" customHeight="1" x14ac:dyDescent="0.25">
      <c r="A312" s="93" t="s">
        <v>1026</v>
      </c>
      <c r="B312" s="74"/>
      <c r="C312" s="74"/>
      <c r="D312" s="75" t="s">
        <v>8</v>
      </c>
      <c r="E312" s="74"/>
      <c r="F312" s="302"/>
      <c r="G312" s="313"/>
      <c r="H312" s="307">
        <f>SUM(H313:H318)</f>
        <v>12996.039999999999</v>
      </c>
      <c r="I312" s="94">
        <v>1.04E-2</v>
      </c>
    </row>
    <row r="313" spans="1:10" ht="28.5" customHeight="1" x14ac:dyDescent="0.25">
      <c r="A313" s="91" t="s">
        <v>1025</v>
      </c>
      <c r="B313" s="73">
        <v>220101</v>
      </c>
      <c r="C313" s="72" t="s">
        <v>271</v>
      </c>
      <c r="D313" s="76" t="s">
        <v>338</v>
      </c>
      <c r="E313" s="70" t="s">
        <v>270</v>
      </c>
      <c r="F313" s="303" t="s">
        <v>1021</v>
      </c>
      <c r="G313" s="311">
        <v>30.31</v>
      </c>
      <c r="H313" s="306">
        <f t="shared" ref="H313:H318" si="11">TRUNC((J313*G313),2)</f>
        <v>1222.0899999999999</v>
      </c>
      <c r="I313" s="92">
        <v>1E-3</v>
      </c>
      <c r="J313" s="86">
        <v>40.32</v>
      </c>
    </row>
    <row r="314" spans="1:10" ht="28.5" customHeight="1" x14ac:dyDescent="0.25">
      <c r="A314" s="91" t="s">
        <v>1024</v>
      </c>
      <c r="B314" s="73">
        <v>220053</v>
      </c>
      <c r="C314" s="72" t="s">
        <v>271</v>
      </c>
      <c r="D314" s="71" t="s">
        <v>1023</v>
      </c>
      <c r="E314" s="70" t="s">
        <v>270</v>
      </c>
      <c r="F314" s="303" t="s">
        <v>1021</v>
      </c>
      <c r="G314" s="311">
        <v>17.66</v>
      </c>
      <c r="H314" s="306">
        <f t="shared" si="11"/>
        <v>712.05</v>
      </c>
      <c r="I314" s="92">
        <v>5.9999999999999995E-4</v>
      </c>
      <c r="J314" s="86">
        <v>40.32</v>
      </c>
    </row>
    <row r="315" spans="1:10" ht="28.5" customHeight="1" x14ac:dyDescent="0.25">
      <c r="A315" s="91" t="s">
        <v>1022</v>
      </c>
      <c r="B315" s="73">
        <v>221101</v>
      </c>
      <c r="C315" s="72" t="s">
        <v>271</v>
      </c>
      <c r="D315" s="76" t="s">
        <v>285</v>
      </c>
      <c r="E315" s="70" t="s">
        <v>270</v>
      </c>
      <c r="F315" s="303" t="s">
        <v>1021</v>
      </c>
      <c r="G315" s="311">
        <v>67.95</v>
      </c>
      <c r="H315" s="306">
        <f t="shared" si="11"/>
        <v>2739.74</v>
      </c>
      <c r="I315" s="92">
        <v>2.3E-3</v>
      </c>
      <c r="J315" s="86">
        <v>40.32</v>
      </c>
    </row>
    <row r="316" spans="1:10" ht="28.5" customHeight="1" x14ac:dyDescent="0.25">
      <c r="A316" s="91" t="s">
        <v>1020</v>
      </c>
      <c r="B316" s="73">
        <v>221104</v>
      </c>
      <c r="C316" s="72" t="s">
        <v>271</v>
      </c>
      <c r="D316" s="71" t="s">
        <v>63</v>
      </c>
      <c r="E316" s="70" t="s">
        <v>270</v>
      </c>
      <c r="F316" s="303" t="s">
        <v>1019</v>
      </c>
      <c r="G316" s="311">
        <v>28.59</v>
      </c>
      <c r="H316" s="306">
        <f t="shared" si="11"/>
        <v>1175.04</v>
      </c>
      <c r="I316" s="92">
        <v>1E-3</v>
      </c>
      <c r="J316" s="86">
        <v>41.1</v>
      </c>
    </row>
    <row r="317" spans="1:10" ht="28.5" customHeight="1" x14ac:dyDescent="0.25">
      <c r="A317" s="91" t="s">
        <v>1018</v>
      </c>
      <c r="B317" s="77">
        <v>60314</v>
      </c>
      <c r="C317" s="72" t="s">
        <v>271</v>
      </c>
      <c r="D317" s="71" t="s">
        <v>230</v>
      </c>
      <c r="E317" s="70" t="s">
        <v>359</v>
      </c>
      <c r="F317" s="303" t="s">
        <v>1017</v>
      </c>
      <c r="G317" s="311">
        <v>12.96</v>
      </c>
      <c r="H317" s="306">
        <f t="shared" si="11"/>
        <v>1060.1199999999999</v>
      </c>
      <c r="I317" s="92">
        <v>8.9999999999999998E-4</v>
      </c>
      <c r="J317" s="86">
        <v>81.8</v>
      </c>
    </row>
    <row r="318" spans="1:10" ht="28.5" customHeight="1" x14ac:dyDescent="0.25">
      <c r="A318" s="91" t="s">
        <v>1016</v>
      </c>
      <c r="B318" s="77">
        <v>60206</v>
      </c>
      <c r="C318" s="72" t="s">
        <v>271</v>
      </c>
      <c r="D318" s="71" t="s">
        <v>1015</v>
      </c>
      <c r="E318" s="70" t="s">
        <v>270</v>
      </c>
      <c r="F318" s="303" t="s">
        <v>1014</v>
      </c>
      <c r="G318" s="311">
        <v>166.13</v>
      </c>
      <c r="H318" s="306">
        <f t="shared" si="11"/>
        <v>6087</v>
      </c>
      <c r="I318" s="92">
        <v>4.7000000000000002E-3</v>
      </c>
      <c r="J318" s="86">
        <v>36.64</v>
      </c>
    </row>
    <row r="319" spans="1:10" ht="14.25" customHeight="1" x14ac:dyDescent="0.25">
      <c r="A319" s="93" t="s">
        <v>1013</v>
      </c>
      <c r="B319" s="74"/>
      <c r="C319" s="74"/>
      <c r="D319" s="75" t="s">
        <v>956</v>
      </c>
      <c r="E319" s="74"/>
      <c r="F319" s="302"/>
      <c r="G319" s="313"/>
      <c r="H319" s="307">
        <f>SUM(H320:H322)</f>
        <v>4385.78</v>
      </c>
      <c r="I319" s="94">
        <v>3.5999999999999999E-3</v>
      </c>
    </row>
    <row r="320" spans="1:10" ht="28.5" customHeight="1" x14ac:dyDescent="0.25">
      <c r="A320" s="91" t="s">
        <v>1012</v>
      </c>
      <c r="B320" s="73">
        <v>160967</v>
      </c>
      <c r="C320" s="72" t="s">
        <v>271</v>
      </c>
      <c r="D320" s="76" t="s">
        <v>893</v>
      </c>
      <c r="E320" s="70" t="s">
        <v>270</v>
      </c>
      <c r="F320" s="303" t="s">
        <v>1005</v>
      </c>
      <c r="G320" s="311">
        <v>68.540000000000006</v>
      </c>
      <c r="H320" s="306">
        <f>TRUNC((J320*G320),2)</f>
        <v>3553.11</v>
      </c>
      <c r="I320" s="92">
        <v>2.8999999999999998E-3</v>
      </c>
      <c r="J320" s="86">
        <v>51.84</v>
      </c>
    </row>
    <row r="321" spans="1:10" ht="28.5" customHeight="1" x14ac:dyDescent="0.25">
      <c r="A321" s="91" t="s">
        <v>1011</v>
      </c>
      <c r="B321" s="73">
        <v>160600</v>
      </c>
      <c r="C321" s="72" t="s">
        <v>271</v>
      </c>
      <c r="D321" s="71" t="s">
        <v>195</v>
      </c>
      <c r="E321" s="70" t="s">
        <v>270</v>
      </c>
      <c r="F321" s="303" t="s">
        <v>1010</v>
      </c>
      <c r="G321" s="311">
        <v>87.49</v>
      </c>
      <c r="H321" s="306">
        <f>TRUNC((J321*G321),2)</f>
        <v>680.67</v>
      </c>
      <c r="I321" s="92">
        <v>5.9999999999999995E-4</v>
      </c>
      <c r="J321" s="86">
        <v>7.78</v>
      </c>
    </row>
    <row r="322" spans="1:10" ht="28.5" customHeight="1" x14ac:dyDescent="0.25">
      <c r="A322" s="91" t="s">
        <v>1009</v>
      </c>
      <c r="B322" s="73">
        <v>230801</v>
      </c>
      <c r="C322" s="72" t="s">
        <v>271</v>
      </c>
      <c r="D322" s="71" t="s">
        <v>935</v>
      </c>
      <c r="E322" s="70" t="s">
        <v>55</v>
      </c>
      <c r="F322" s="303" t="s">
        <v>1008</v>
      </c>
      <c r="G322" s="311">
        <v>9.5</v>
      </c>
      <c r="H322" s="306">
        <f>TRUNC((J322*G322),2)</f>
        <v>152</v>
      </c>
      <c r="I322" s="92">
        <v>1E-4</v>
      </c>
      <c r="J322" s="86">
        <v>16</v>
      </c>
    </row>
    <row r="323" spans="1:10" ht="14.25" customHeight="1" x14ac:dyDescent="0.25">
      <c r="A323" s="93" t="s">
        <v>1007</v>
      </c>
      <c r="B323" s="74"/>
      <c r="C323" s="74"/>
      <c r="D323" s="75" t="s">
        <v>87</v>
      </c>
      <c r="E323" s="74"/>
      <c r="F323" s="302"/>
      <c r="G323" s="313"/>
      <c r="H323" s="307">
        <f>SUM(H324)</f>
        <v>621.55999999999995</v>
      </c>
      <c r="I323" s="94">
        <v>5.0000000000000001E-4</v>
      </c>
    </row>
    <row r="324" spans="1:10" ht="28.5" customHeight="1" x14ac:dyDescent="0.25">
      <c r="A324" s="91" t="s">
        <v>1006</v>
      </c>
      <c r="B324" s="73">
        <v>261609</v>
      </c>
      <c r="C324" s="72" t="s">
        <v>271</v>
      </c>
      <c r="D324" s="71" t="s">
        <v>311</v>
      </c>
      <c r="E324" s="70" t="s">
        <v>270</v>
      </c>
      <c r="F324" s="303" t="s">
        <v>1005</v>
      </c>
      <c r="G324" s="311">
        <v>11.99</v>
      </c>
      <c r="H324" s="306">
        <f>TRUNC((J324*G324),2)</f>
        <v>621.55999999999995</v>
      </c>
      <c r="I324" s="92">
        <v>5.0000000000000001E-4</v>
      </c>
      <c r="J324" s="86">
        <v>51.84</v>
      </c>
    </row>
    <row r="325" spans="1:10" ht="14.25" customHeight="1" x14ac:dyDescent="0.25">
      <c r="A325" s="96">
        <v>6</v>
      </c>
      <c r="B325" s="74"/>
      <c r="C325" s="74"/>
      <c r="D325" s="75" t="s">
        <v>1004</v>
      </c>
      <c r="E325" s="74"/>
      <c r="F325" s="302"/>
      <c r="G325" s="314">
        <v>3</v>
      </c>
      <c r="H325" s="307">
        <f>H326+H328+H336+H342+H347+H350+H357+H359</f>
        <v>25803.1</v>
      </c>
      <c r="I325" s="94">
        <v>2.12E-2</v>
      </c>
    </row>
    <row r="326" spans="1:10" ht="14.25" customHeight="1" x14ac:dyDescent="0.25">
      <c r="A326" s="93" t="s">
        <v>1003</v>
      </c>
      <c r="B326" s="74"/>
      <c r="C326" s="74"/>
      <c r="D326" s="75" t="s">
        <v>6</v>
      </c>
      <c r="E326" s="74"/>
      <c r="F326" s="302"/>
      <c r="G326" s="313"/>
      <c r="H326" s="307">
        <f>SUM(H327)</f>
        <v>126.7</v>
      </c>
      <c r="I326" s="94">
        <v>1E-4</v>
      </c>
    </row>
    <row r="327" spans="1:10" ht="36.200000000000003" customHeight="1" x14ac:dyDescent="0.25">
      <c r="A327" s="91" t="s">
        <v>1002</v>
      </c>
      <c r="B327" s="77">
        <v>20701</v>
      </c>
      <c r="C327" s="70" t="s">
        <v>494</v>
      </c>
      <c r="D327" s="76" t="s">
        <v>493</v>
      </c>
      <c r="E327" s="70" t="s">
        <v>270</v>
      </c>
      <c r="F327" s="303" t="s">
        <v>944</v>
      </c>
      <c r="G327" s="311">
        <v>4.1900000000000004</v>
      </c>
      <c r="H327" s="306">
        <f>TRUNC((J327*G327),2)</f>
        <v>126.7</v>
      </c>
      <c r="I327" s="92">
        <v>1E-4</v>
      </c>
      <c r="J327" s="86">
        <v>30.24</v>
      </c>
    </row>
    <row r="328" spans="1:10" ht="14.25" customHeight="1" x14ac:dyDescent="0.25">
      <c r="A328" s="93" t="s">
        <v>1001</v>
      </c>
      <c r="B328" s="74"/>
      <c r="C328" s="74"/>
      <c r="D328" s="75" t="s">
        <v>1000</v>
      </c>
      <c r="E328" s="74"/>
      <c r="F328" s="302"/>
      <c r="G328" s="313"/>
      <c r="H328" s="307">
        <f>SUM(H329:H335)</f>
        <v>4339.0599999999995</v>
      </c>
      <c r="I328" s="94">
        <v>3.5999999999999999E-3</v>
      </c>
    </row>
    <row r="329" spans="1:10" ht="28.5" customHeight="1" x14ac:dyDescent="0.25">
      <c r="A329" s="91" t="s">
        <v>999</v>
      </c>
      <c r="B329" s="77">
        <v>50301</v>
      </c>
      <c r="C329" s="72" t="s">
        <v>271</v>
      </c>
      <c r="D329" s="71" t="s">
        <v>998</v>
      </c>
      <c r="E329" s="70" t="s">
        <v>55</v>
      </c>
      <c r="F329" s="303" t="s">
        <v>997</v>
      </c>
      <c r="G329" s="311">
        <v>38.22</v>
      </c>
      <c r="H329" s="306">
        <f t="shared" ref="H329:H335" si="12">TRUNC((J329*G329),2)</f>
        <v>1605.24</v>
      </c>
      <c r="I329" s="92">
        <v>1.2999999999999999E-3</v>
      </c>
      <c r="J329" s="86">
        <v>42</v>
      </c>
    </row>
    <row r="330" spans="1:10" ht="28.5" customHeight="1" x14ac:dyDescent="0.25">
      <c r="A330" s="91" t="s">
        <v>996</v>
      </c>
      <c r="B330" s="77">
        <v>52006</v>
      </c>
      <c r="C330" s="72" t="s">
        <v>271</v>
      </c>
      <c r="D330" s="71" t="s">
        <v>878</v>
      </c>
      <c r="E330" s="70" t="s">
        <v>359</v>
      </c>
      <c r="F330" s="303" t="s">
        <v>995</v>
      </c>
      <c r="G330" s="311">
        <v>10.82</v>
      </c>
      <c r="H330" s="306">
        <f t="shared" si="12"/>
        <v>470.67</v>
      </c>
      <c r="I330" s="92">
        <v>4.0000000000000002E-4</v>
      </c>
      <c r="J330" s="86">
        <v>43.5</v>
      </c>
    </row>
    <row r="331" spans="1:10" ht="28.5" customHeight="1" x14ac:dyDescent="0.25">
      <c r="A331" s="91" t="s">
        <v>994</v>
      </c>
      <c r="B331" s="77">
        <v>52014</v>
      </c>
      <c r="C331" s="72" t="s">
        <v>271</v>
      </c>
      <c r="D331" s="71" t="s">
        <v>191</v>
      </c>
      <c r="E331" s="70" t="s">
        <v>359</v>
      </c>
      <c r="F331" s="303" t="s">
        <v>993</v>
      </c>
      <c r="G331" s="311">
        <v>12.96</v>
      </c>
      <c r="H331" s="306">
        <f t="shared" si="12"/>
        <v>373.24</v>
      </c>
      <c r="I331" s="92">
        <v>2.9999999999999997E-4</v>
      </c>
      <c r="J331" s="86">
        <v>28.8</v>
      </c>
    </row>
    <row r="332" spans="1:10" ht="28.5" customHeight="1" x14ac:dyDescent="0.25">
      <c r="A332" s="91" t="s">
        <v>992</v>
      </c>
      <c r="B332" s="77">
        <v>51032</v>
      </c>
      <c r="C332" s="72" t="s">
        <v>271</v>
      </c>
      <c r="D332" s="76" t="s">
        <v>991</v>
      </c>
      <c r="E332" s="70" t="s">
        <v>290</v>
      </c>
      <c r="F332" s="303" t="s">
        <v>990</v>
      </c>
      <c r="G332" s="311">
        <v>478.81</v>
      </c>
      <c r="H332" s="306">
        <f t="shared" si="12"/>
        <v>215.46</v>
      </c>
      <c r="I332" s="92">
        <v>2.0000000000000001E-4</v>
      </c>
      <c r="J332" s="86">
        <v>0.45</v>
      </c>
    </row>
    <row r="333" spans="1:10" ht="28.5" customHeight="1" x14ac:dyDescent="0.25">
      <c r="A333" s="91" t="s">
        <v>989</v>
      </c>
      <c r="B333" s="77">
        <v>51031</v>
      </c>
      <c r="C333" s="72" t="s">
        <v>271</v>
      </c>
      <c r="D333" s="76" t="s">
        <v>988</v>
      </c>
      <c r="E333" s="70" t="s">
        <v>290</v>
      </c>
      <c r="F333" s="303" t="s">
        <v>987</v>
      </c>
      <c r="G333" s="311">
        <v>465.26</v>
      </c>
      <c r="H333" s="306">
        <f t="shared" si="12"/>
        <v>600.17999999999995</v>
      </c>
      <c r="I333" s="92">
        <v>5.0000000000000001E-4</v>
      </c>
      <c r="J333" s="86">
        <v>1.29</v>
      </c>
    </row>
    <row r="334" spans="1:10" ht="28.5" customHeight="1" x14ac:dyDescent="0.25">
      <c r="A334" s="91" t="s">
        <v>986</v>
      </c>
      <c r="B334" s="77">
        <v>51026</v>
      </c>
      <c r="C334" s="72" t="s">
        <v>271</v>
      </c>
      <c r="D334" s="76" t="s">
        <v>468</v>
      </c>
      <c r="E334" s="70" t="s">
        <v>290</v>
      </c>
      <c r="F334" s="303" t="s">
        <v>946</v>
      </c>
      <c r="G334" s="311">
        <v>31.05</v>
      </c>
      <c r="H334" s="306">
        <f t="shared" si="12"/>
        <v>54.02</v>
      </c>
      <c r="I334" s="92">
        <v>0</v>
      </c>
      <c r="J334" s="86">
        <v>1.74</v>
      </c>
    </row>
    <row r="335" spans="1:10" ht="28.5" customHeight="1" x14ac:dyDescent="0.25">
      <c r="A335" s="91" t="s">
        <v>985</v>
      </c>
      <c r="B335" s="77">
        <v>51009</v>
      </c>
      <c r="C335" s="72" t="s">
        <v>271</v>
      </c>
      <c r="D335" s="71" t="s">
        <v>984</v>
      </c>
      <c r="E335" s="70" t="s">
        <v>270</v>
      </c>
      <c r="F335" s="303" t="s">
        <v>983</v>
      </c>
      <c r="G335" s="311">
        <v>64.41</v>
      </c>
      <c r="H335" s="306">
        <f t="shared" si="12"/>
        <v>1020.25</v>
      </c>
      <c r="I335" s="92">
        <v>8.0000000000000004E-4</v>
      </c>
      <c r="J335" s="86">
        <v>15.84</v>
      </c>
    </row>
    <row r="336" spans="1:10" ht="14.25" customHeight="1" x14ac:dyDescent="0.25">
      <c r="A336" s="93" t="s">
        <v>982</v>
      </c>
      <c r="B336" s="74"/>
      <c r="C336" s="74"/>
      <c r="D336" s="75" t="s">
        <v>981</v>
      </c>
      <c r="E336" s="74"/>
      <c r="F336" s="302"/>
      <c r="G336" s="313"/>
      <c r="H336" s="307">
        <f>SUM(H337:H341)</f>
        <v>657.48</v>
      </c>
      <c r="I336" s="94">
        <v>5.0000000000000001E-4</v>
      </c>
    </row>
    <row r="337" spans="1:10" ht="28.5" customHeight="1" x14ac:dyDescent="0.25">
      <c r="A337" s="91" t="s">
        <v>980</v>
      </c>
      <c r="B337" s="77">
        <v>60306</v>
      </c>
      <c r="C337" s="72" t="s">
        <v>271</v>
      </c>
      <c r="D337" s="71" t="s">
        <v>979</v>
      </c>
      <c r="E337" s="70" t="s">
        <v>359</v>
      </c>
      <c r="F337" s="303" t="s">
        <v>978</v>
      </c>
      <c r="G337" s="311">
        <v>10.82</v>
      </c>
      <c r="H337" s="306">
        <f>TRUNC((J337*G337),2)</f>
        <v>100.62</v>
      </c>
      <c r="I337" s="92">
        <v>1E-4</v>
      </c>
      <c r="J337" s="86">
        <v>9.3000000000000007</v>
      </c>
    </row>
    <row r="338" spans="1:10" ht="28.5" customHeight="1" x14ac:dyDescent="0.25">
      <c r="A338" s="91" t="s">
        <v>977</v>
      </c>
      <c r="B338" s="77">
        <v>60314</v>
      </c>
      <c r="C338" s="72" t="s">
        <v>271</v>
      </c>
      <c r="D338" s="71" t="s">
        <v>230</v>
      </c>
      <c r="E338" s="70" t="s">
        <v>359</v>
      </c>
      <c r="F338" s="303" t="s">
        <v>976</v>
      </c>
      <c r="G338" s="311">
        <v>12.96</v>
      </c>
      <c r="H338" s="306">
        <f>TRUNC((J338*G338),2)</f>
        <v>62.2</v>
      </c>
      <c r="I338" s="92">
        <v>1E-4</v>
      </c>
      <c r="J338" s="86">
        <v>4.8</v>
      </c>
    </row>
    <row r="339" spans="1:10" ht="28.5" customHeight="1" x14ac:dyDescent="0.25">
      <c r="A339" s="91" t="s">
        <v>975</v>
      </c>
      <c r="B339" s="77">
        <v>60520</v>
      </c>
      <c r="C339" s="72" t="s">
        <v>271</v>
      </c>
      <c r="D339" s="76" t="s">
        <v>949</v>
      </c>
      <c r="E339" s="70" t="s">
        <v>290</v>
      </c>
      <c r="F339" s="303" t="s">
        <v>972</v>
      </c>
      <c r="G339" s="311">
        <v>478.81</v>
      </c>
      <c r="H339" s="306">
        <f>TRUNC((J339*G339),2)</f>
        <v>158</v>
      </c>
      <c r="I339" s="92">
        <v>1E-4</v>
      </c>
      <c r="J339" s="86">
        <v>0.33</v>
      </c>
    </row>
    <row r="340" spans="1:10" ht="28.5" customHeight="1" x14ac:dyDescent="0.25">
      <c r="A340" s="91" t="s">
        <v>974</v>
      </c>
      <c r="B340" s="77">
        <v>60800</v>
      </c>
      <c r="C340" s="72" t="s">
        <v>271</v>
      </c>
      <c r="D340" s="76" t="s">
        <v>973</v>
      </c>
      <c r="E340" s="70" t="s">
        <v>290</v>
      </c>
      <c r="F340" s="303" t="s">
        <v>972</v>
      </c>
      <c r="G340" s="311">
        <v>40.159999999999997</v>
      </c>
      <c r="H340" s="306">
        <f>TRUNC((J340*G340),2)</f>
        <v>13.25</v>
      </c>
      <c r="I340" s="92">
        <v>0</v>
      </c>
      <c r="J340" s="86">
        <v>0.33</v>
      </c>
    </row>
    <row r="341" spans="1:10" ht="28.5" customHeight="1" x14ac:dyDescent="0.25">
      <c r="A341" s="91" t="s">
        <v>971</v>
      </c>
      <c r="B341" s="77">
        <v>60210</v>
      </c>
      <c r="C341" s="72" t="s">
        <v>271</v>
      </c>
      <c r="D341" s="76" t="s">
        <v>970</v>
      </c>
      <c r="E341" s="70" t="s">
        <v>270</v>
      </c>
      <c r="F341" s="303" t="s">
        <v>969</v>
      </c>
      <c r="G341" s="311">
        <v>83.57</v>
      </c>
      <c r="H341" s="306">
        <f>TRUNC((J341*G341),2)</f>
        <v>323.41000000000003</v>
      </c>
      <c r="I341" s="92">
        <v>2.9999999999999997E-4</v>
      </c>
      <c r="J341" s="86">
        <v>3.87</v>
      </c>
    </row>
    <row r="342" spans="1:10" ht="14.25" customHeight="1" x14ac:dyDescent="0.25">
      <c r="A342" s="93" t="s">
        <v>968</v>
      </c>
      <c r="B342" s="74"/>
      <c r="C342" s="74"/>
      <c r="D342" s="75" t="s">
        <v>194</v>
      </c>
      <c r="E342" s="74"/>
      <c r="F342" s="302"/>
      <c r="G342" s="313"/>
      <c r="H342" s="307">
        <f>H343+H345</f>
        <v>11600.529999999999</v>
      </c>
      <c r="I342" s="94">
        <v>9.4999999999999998E-3</v>
      </c>
    </row>
    <row r="343" spans="1:10" ht="14.25" customHeight="1" x14ac:dyDescent="0.25">
      <c r="A343" s="93" t="s">
        <v>967</v>
      </c>
      <c r="B343" s="74"/>
      <c r="C343" s="74"/>
      <c r="D343" s="75" t="s">
        <v>966</v>
      </c>
      <c r="E343" s="74"/>
      <c r="F343" s="302"/>
      <c r="G343" s="313"/>
      <c r="H343" s="307">
        <f>SUM(H344)</f>
        <v>5718.95</v>
      </c>
      <c r="I343" s="94">
        <v>4.7000000000000002E-3</v>
      </c>
    </row>
    <row r="344" spans="1:10" ht="28.5" customHeight="1" x14ac:dyDescent="0.25">
      <c r="A344" s="91" t="s">
        <v>965</v>
      </c>
      <c r="B344" s="73">
        <v>150103</v>
      </c>
      <c r="C344" s="72" t="s">
        <v>271</v>
      </c>
      <c r="D344" s="76" t="s">
        <v>964</v>
      </c>
      <c r="E344" s="70" t="s">
        <v>359</v>
      </c>
      <c r="F344" s="303" t="s">
        <v>963</v>
      </c>
      <c r="G344" s="311">
        <v>20.54</v>
      </c>
      <c r="H344" s="306">
        <f>TRUNC((J344*G344),2)</f>
        <v>5718.95</v>
      </c>
      <c r="I344" s="92">
        <v>4.7000000000000002E-3</v>
      </c>
      <c r="J344" s="86">
        <v>278.43</v>
      </c>
    </row>
    <row r="345" spans="1:10" ht="14.25" customHeight="1" x14ac:dyDescent="0.25">
      <c r="A345" s="93" t="s">
        <v>962</v>
      </c>
      <c r="B345" s="74"/>
      <c r="C345" s="74"/>
      <c r="D345" s="75" t="s">
        <v>961</v>
      </c>
      <c r="E345" s="74"/>
      <c r="F345" s="302"/>
      <c r="G345" s="313"/>
      <c r="H345" s="307">
        <f>SUM(H346)</f>
        <v>5881.58</v>
      </c>
      <c r="I345" s="94">
        <v>4.7999999999999996E-3</v>
      </c>
    </row>
    <row r="346" spans="1:10" ht="42.75" customHeight="1" x14ac:dyDescent="0.25">
      <c r="A346" s="91" t="s">
        <v>960</v>
      </c>
      <c r="B346" s="73">
        <v>150204</v>
      </c>
      <c r="C346" s="70" t="s">
        <v>494</v>
      </c>
      <c r="D346" s="71" t="s">
        <v>959</v>
      </c>
      <c r="E346" s="70" t="s">
        <v>359</v>
      </c>
      <c r="F346" s="303" t="s">
        <v>958</v>
      </c>
      <c r="G346" s="311">
        <v>17.13</v>
      </c>
      <c r="H346" s="306">
        <f>TRUNC((J346*G346),2)</f>
        <v>5881.58</v>
      </c>
      <c r="I346" s="92">
        <v>4.7999999999999996E-3</v>
      </c>
      <c r="J346" s="86">
        <v>343.35</v>
      </c>
    </row>
    <row r="347" spans="1:10" ht="14.25" customHeight="1" x14ac:dyDescent="0.25">
      <c r="A347" s="93" t="s">
        <v>957</v>
      </c>
      <c r="B347" s="74"/>
      <c r="C347" s="74"/>
      <c r="D347" s="75" t="s">
        <v>956</v>
      </c>
      <c r="E347" s="74"/>
      <c r="F347" s="302"/>
      <c r="G347" s="313"/>
      <c r="H347" s="307">
        <f>SUM(H348:H349)</f>
        <v>3231.83</v>
      </c>
      <c r="I347" s="94">
        <v>2.7000000000000001E-3</v>
      </c>
    </row>
    <row r="348" spans="1:10" ht="28.5" customHeight="1" x14ac:dyDescent="0.25">
      <c r="A348" s="91" t="s">
        <v>955</v>
      </c>
      <c r="B348" s="73">
        <v>160967</v>
      </c>
      <c r="C348" s="72" t="s">
        <v>271</v>
      </c>
      <c r="D348" s="76" t="s">
        <v>893</v>
      </c>
      <c r="E348" s="70" t="s">
        <v>270</v>
      </c>
      <c r="F348" s="303" t="s">
        <v>930</v>
      </c>
      <c r="G348" s="311">
        <v>68.540000000000006</v>
      </c>
      <c r="H348" s="306">
        <f>TRUNC((J348*G348),2)</f>
        <v>2664.83</v>
      </c>
      <c r="I348" s="92">
        <v>2.2000000000000001E-3</v>
      </c>
      <c r="J348" s="86">
        <v>38.880000000000003</v>
      </c>
    </row>
    <row r="349" spans="1:10" ht="28.5" customHeight="1" x14ac:dyDescent="0.25">
      <c r="A349" s="91" t="s">
        <v>954</v>
      </c>
      <c r="B349" s="73">
        <v>160601</v>
      </c>
      <c r="C349" s="72" t="s">
        <v>271</v>
      </c>
      <c r="D349" s="71" t="s">
        <v>195</v>
      </c>
      <c r="E349" s="70" t="s">
        <v>284</v>
      </c>
      <c r="F349" s="303" t="s">
        <v>953</v>
      </c>
      <c r="G349" s="311">
        <v>52.5</v>
      </c>
      <c r="H349" s="306">
        <f>TRUNC((J349*G349),2)</f>
        <v>567</v>
      </c>
      <c r="I349" s="92">
        <v>5.0000000000000001E-4</v>
      </c>
      <c r="J349" s="86">
        <v>10.8</v>
      </c>
    </row>
    <row r="350" spans="1:10" ht="14.25" customHeight="1" x14ac:dyDescent="0.25">
      <c r="A350" s="93" t="s">
        <v>952</v>
      </c>
      <c r="B350" s="74"/>
      <c r="C350" s="74"/>
      <c r="D350" s="75" t="s">
        <v>951</v>
      </c>
      <c r="E350" s="74"/>
      <c r="F350" s="302"/>
      <c r="G350" s="313"/>
      <c r="H350" s="307">
        <f>SUM(H351:H356)</f>
        <v>5345.46</v>
      </c>
      <c r="I350" s="94">
        <v>4.4000000000000003E-3</v>
      </c>
    </row>
    <row r="351" spans="1:10" ht="28.5" customHeight="1" x14ac:dyDescent="0.25">
      <c r="A351" s="91" t="s">
        <v>950</v>
      </c>
      <c r="B351" s="77">
        <v>60520</v>
      </c>
      <c r="C351" s="72" t="s">
        <v>271</v>
      </c>
      <c r="D351" s="76" t="s">
        <v>949</v>
      </c>
      <c r="E351" s="70" t="s">
        <v>290</v>
      </c>
      <c r="F351" s="303" t="s">
        <v>946</v>
      </c>
      <c r="G351" s="311">
        <v>478.81</v>
      </c>
      <c r="H351" s="306">
        <f t="shared" ref="H351:H356" si="13">TRUNC((J351*G351),2)</f>
        <v>833.12</v>
      </c>
      <c r="I351" s="92">
        <v>6.9999999999999999E-4</v>
      </c>
      <c r="J351" s="86">
        <v>1.74</v>
      </c>
    </row>
    <row r="352" spans="1:10" ht="28.5" customHeight="1" x14ac:dyDescent="0.25">
      <c r="A352" s="91" t="s">
        <v>948</v>
      </c>
      <c r="B352" s="77">
        <v>60802</v>
      </c>
      <c r="C352" s="72" t="s">
        <v>271</v>
      </c>
      <c r="D352" s="76" t="s">
        <v>947</v>
      </c>
      <c r="E352" s="70" t="s">
        <v>290</v>
      </c>
      <c r="F352" s="303" t="s">
        <v>946</v>
      </c>
      <c r="G352" s="311">
        <v>40.159999999999997</v>
      </c>
      <c r="H352" s="306">
        <f t="shared" si="13"/>
        <v>69.87</v>
      </c>
      <c r="I352" s="92">
        <v>1E-4</v>
      </c>
      <c r="J352" s="86">
        <v>1.74</v>
      </c>
    </row>
    <row r="353" spans="1:10" ht="28.5" customHeight="1" x14ac:dyDescent="0.25">
      <c r="A353" s="91" t="s">
        <v>945</v>
      </c>
      <c r="B353" s="73">
        <v>221101</v>
      </c>
      <c r="C353" s="72" t="s">
        <v>271</v>
      </c>
      <c r="D353" s="76" t="s">
        <v>285</v>
      </c>
      <c r="E353" s="70" t="s">
        <v>270</v>
      </c>
      <c r="F353" s="303" t="s">
        <v>944</v>
      </c>
      <c r="G353" s="311">
        <v>67.95</v>
      </c>
      <c r="H353" s="306">
        <f t="shared" si="13"/>
        <v>2054.8000000000002</v>
      </c>
      <c r="I353" s="92">
        <v>1.6999999999999999E-3</v>
      </c>
      <c r="J353" s="86">
        <v>30.24</v>
      </c>
    </row>
    <row r="354" spans="1:10" ht="28.5" customHeight="1" x14ac:dyDescent="0.25">
      <c r="A354" s="91" t="s">
        <v>943</v>
      </c>
      <c r="B354" s="73">
        <v>221104</v>
      </c>
      <c r="C354" s="72" t="s">
        <v>271</v>
      </c>
      <c r="D354" s="71" t="s">
        <v>63</v>
      </c>
      <c r="E354" s="70" t="s">
        <v>270</v>
      </c>
      <c r="F354" s="303" t="s">
        <v>942</v>
      </c>
      <c r="G354" s="311">
        <v>28.59</v>
      </c>
      <c r="H354" s="306">
        <f t="shared" si="13"/>
        <v>898.86</v>
      </c>
      <c r="I354" s="92">
        <v>6.9999999999999999E-4</v>
      </c>
      <c r="J354" s="86">
        <v>31.44</v>
      </c>
    </row>
    <row r="355" spans="1:10" ht="28.5" customHeight="1" x14ac:dyDescent="0.25">
      <c r="A355" s="91" t="s">
        <v>941</v>
      </c>
      <c r="B355" s="77">
        <v>60191</v>
      </c>
      <c r="C355" s="72" t="s">
        <v>271</v>
      </c>
      <c r="D355" s="71" t="s">
        <v>70</v>
      </c>
      <c r="E355" s="70" t="s">
        <v>270</v>
      </c>
      <c r="F355" s="303" t="s">
        <v>940</v>
      </c>
      <c r="G355" s="311">
        <v>28.65</v>
      </c>
      <c r="H355" s="306">
        <f t="shared" si="13"/>
        <v>715.1</v>
      </c>
      <c r="I355" s="92">
        <v>5.9999999999999995E-4</v>
      </c>
      <c r="J355" s="86">
        <v>24.96</v>
      </c>
    </row>
    <row r="356" spans="1:10" ht="28.5" customHeight="1" x14ac:dyDescent="0.25">
      <c r="A356" s="91" t="s">
        <v>939</v>
      </c>
      <c r="B356" s="77">
        <v>60314</v>
      </c>
      <c r="C356" s="72" t="s">
        <v>271</v>
      </c>
      <c r="D356" s="71" t="s">
        <v>230</v>
      </c>
      <c r="E356" s="70" t="s">
        <v>359</v>
      </c>
      <c r="F356" s="303" t="s">
        <v>938</v>
      </c>
      <c r="G356" s="311">
        <v>12.96</v>
      </c>
      <c r="H356" s="306">
        <f t="shared" si="13"/>
        <v>773.71</v>
      </c>
      <c r="I356" s="92">
        <v>5.9999999999999995E-4</v>
      </c>
      <c r="J356" s="86">
        <v>59.7</v>
      </c>
    </row>
    <row r="357" spans="1:10" ht="14.25" customHeight="1" x14ac:dyDescent="0.25">
      <c r="A357" s="93" t="s">
        <v>937</v>
      </c>
      <c r="B357" s="74"/>
      <c r="C357" s="74"/>
      <c r="D357" s="75" t="s">
        <v>146</v>
      </c>
      <c r="E357" s="74"/>
      <c r="F357" s="302"/>
      <c r="G357" s="313"/>
      <c r="H357" s="307">
        <f>SUM(H358)</f>
        <v>62.7</v>
      </c>
      <c r="I357" s="94">
        <v>1E-4</v>
      </c>
    </row>
    <row r="358" spans="1:10" ht="28.5" customHeight="1" x14ac:dyDescent="0.25">
      <c r="A358" s="91" t="s">
        <v>936</v>
      </c>
      <c r="B358" s="73">
        <v>230801</v>
      </c>
      <c r="C358" s="72" t="s">
        <v>271</v>
      </c>
      <c r="D358" s="71" t="s">
        <v>935</v>
      </c>
      <c r="E358" s="70" t="s">
        <v>55</v>
      </c>
      <c r="F358" s="303" t="s">
        <v>934</v>
      </c>
      <c r="G358" s="311">
        <v>9.5</v>
      </c>
      <c r="H358" s="306">
        <f>TRUNC((J358*G358),2)</f>
        <v>62.7</v>
      </c>
      <c r="I358" s="92">
        <v>1E-4</v>
      </c>
      <c r="J358" s="86">
        <v>6.6</v>
      </c>
    </row>
    <row r="359" spans="1:10" ht="14.25" customHeight="1" x14ac:dyDescent="0.25">
      <c r="A359" s="93" t="s">
        <v>933</v>
      </c>
      <c r="B359" s="74"/>
      <c r="C359" s="74"/>
      <c r="D359" s="75" t="s">
        <v>87</v>
      </c>
      <c r="E359" s="74"/>
      <c r="F359" s="302"/>
      <c r="G359" s="313"/>
      <c r="H359" s="307">
        <f>SUM(H360)</f>
        <v>439.34</v>
      </c>
      <c r="I359" s="94">
        <v>4.0000000000000002E-4</v>
      </c>
    </row>
    <row r="360" spans="1:10" ht="28.5" customHeight="1" x14ac:dyDescent="0.25">
      <c r="A360" s="91" t="s">
        <v>932</v>
      </c>
      <c r="B360" s="73">
        <v>261611</v>
      </c>
      <c r="C360" s="72" t="s">
        <v>271</v>
      </c>
      <c r="D360" s="71" t="s">
        <v>931</v>
      </c>
      <c r="E360" s="70" t="s">
        <v>270</v>
      </c>
      <c r="F360" s="303" t="s">
        <v>930</v>
      </c>
      <c r="G360" s="311">
        <v>11.3</v>
      </c>
      <c r="H360" s="306">
        <f>TRUNC((J360*G360),2)</f>
        <v>439.34</v>
      </c>
      <c r="I360" s="92">
        <v>4.0000000000000002E-4</v>
      </c>
      <c r="J360" s="86">
        <v>38.880000000000003</v>
      </c>
    </row>
    <row r="361" spans="1:10" ht="14.25" customHeight="1" x14ac:dyDescent="0.25">
      <c r="A361" s="93" t="s">
        <v>929</v>
      </c>
      <c r="B361" s="74"/>
      <c r="C361" s="74"/>
      <c r="D361" s="75" t="s">
        <v>928</v>
      </c>
      <c r="E361" s="74"/>
      <c r="F361" s="302"/>
      <c r="G361" s="313"/>
      <c r="H361" s="307">
        <f>SUM(H362:H377)</f>
        <v>111465.71000000002</v>
      </c>
      <c r="I361" s="94">
        <v>9.1700000000000004E-2</v>
      </c>
    </row>
    <row r="362" spans="1:10" ht="28.5" customHeight="1" x14ac:dyDescent="0.25">
      <c r="A362" s="91" t="s">
        <v>927</v>
      </c>
      <c r="B362" s="73">
        <v>260104</v>
      </c>
      <c r="C362" s="72" t="s">
        <v>271</v>
      </c>
      <c r="D362" s="71" t="s">
        <v>266</v>
      </c>
      <c r="E362" s="70" t="s">
        <v>270</v>
      </c>
      <c r="F362" s="301">
        <v>828.35</v>
      </c>
      <c r="G362" s="311">
        <v>4.09</v>
      </c>
      <c r="H362" s="306">
        <f t="shared" ref="H362:H377" si="14">TRUNC((F362*G362),2)</f>
        <v>3387.95</v>
      </c>
      <c r="I362" s="92">
        <v>2.8E-3</v>
      </c>
    </row>
    <row r="363" spans="1:10" ht="28.5" customHeight="1" x14ac:dyDescent="0.25">
      <c r="A363" s="91" t="s">
        <v>926</v>
      </c>
      <c r="B363" s="73">
        <v>261000</v>
      </c>
      <c r="C363" s="72" t="s">
        <v>271</v>
      </c>
      <c r="D363" s="71" t="s">
        <v>54</v>
      </c>
      <c r="E363" s="70" t="s">
        <v>270</v>
      </c>
      <c r="F363" s="301">
        <v>2761.15</v>
      </c>
      <c r="G363" s="311">
        <v>10.71</v>
      </c>
      <c r="H363" s="306">
        <f t="shared" si="14"/>
        <v>29571.91</v>
      </c>
      <c r="I363" s="92">
        <v>2.4299999999999999E-2</v>
      </c>
    </row>
    <row r="364" spans="1:10" ht="28.5" customHeight="1" x14ac:dyDescent="0.25">
      <c r="A364" s="91" t="s">
        <v>925</v>
      </c>
      <c r="B364" s="73">
        <v>261000</v>
      </c>
      <c r="C364" s="72" t="s">
        <v>271</v>
      </c>
      <c r="D364" s="71" t="s">
        <v>54</v>
      </c>
      <c r="E364" s="70" t="s">
        <v>270</v>
      </c>
      <c r="F364" s="301">
        <v>828.35</v>
      </c>
      <c r="G364" s="311">
        <v>10.71</v>
      </c>
      <c r="H364" s="306">
        <f t="shared" si="14"/>
        <v>8871.6200000000008</v>
      </c>
      <c r="I364" s="92">
        <v>7.3000000000000001E-3</v>
      </c>
    </row>
    <row r="365" spans="1:10" ht="28.5" customHeight="1" x14ac:dyDescent="0.25">
      <c r="A365" s="91" t="s">
        <v>924</v>
      </c>
      <c r="B365" s="73">
        <v>261504</v>
      </c>
      <c r="C365" s="72" t="s">
        <v>271</v>
      </c>
      <c r="D365" s="71" t="s">
        <v>922</v>
      </c>
      <c r="E365" s="70" t="s">
        <v>270</v>
      </c>
      <c r="F365" s="300">
        <v>280</v>
      </c>
      <c r="G365" s="311">
        <v>9.32</v>
      </c>
      <c r="H365" s="306">
        <f t="shared" si="14"/>
        <v>2609.6</v>
      </c>
      <c r="I365" s="92">
        <v>2.0999999999999999E-3</v>
      </c>
    </row>
    <row r="366" spans="1:10" ht="28.5" customHeight="1" x14ac:dyDescent="0.25">
      <c r="A366" s="91" t="s">
        <v>923</v>
      </c>
      <c r="B366" s="73">
        <v>261504</v>
      </c>
      <c r="C366" s="72" t="s">
        <v>271</v>
      </c>
      <c r="D366" s="71" t="s">
        <v>922</v>
      </c>
      <c r="E366" s="70" t="s">
        <v>270</v>
      </c>
      <c r="F366" s="300">
        <v>240</v>
      </c>
      <c r="G366" s="311">
        <v>9.32</v>
      </c>
      <c r="H366" s="306">
        <f t="shared" si="14"/>
        <v>2236.8000000000002</v>
      </c>
      <c r="I366" s="92">
        <v>1.8E-3</v>
      </c>
    </row>
    <row r="367" spans="1:10" ht="28.5" customHeight="1" x14ac:dyDescent="0.25">
      <c r="A367" s="91" t="s">
        <v>921</v>
      </c>
      <c r="B367" s="73">
        <v>261000</v>
      </c>
      <c r="C367" s="72" t="s">
        <v>271</v>
      </c>
      <c r="D367" s="71" t="s">
        <v>54</v>
      </c>
      <c r="E367" s="70" t="s">
        <v>270</v>
      </c>
      <c r="F367" s="300">
        <v>1304</v>
      </c>
      <c r="G367" s="311">
        <v>10.71</v>
      </c>
      <c r="H367" s="306">
        <f t="shared" si="14"/>
        <v>13965.84</v>
      </c>
      <c r="I367" s="92">
        <v>1.15E-2</v>
      </c>
    </row>
    <row r="368" spans="1:10" ht="28.5" customHeight="1" x14ac:dyDescent="0.25">
      <c r="A368" s="91" t="s">
        <v>920</v>
      </c>
      <c r="B368" s="73">
        <v>261307</v>
      </c>
      <c r="C368" s="72" t="s">
        <v>271</v>
      </c>
      <c r="D368" s="71" t="s">
        <v>86</v>
      </c>
      <c r="E368" s="70" t="s">
        <v>270</v>
      </c>
      <c r="F368" s="300">
        <v>1102</v>
      </c>
      <c r="G368" s="311">
        <v>7.91</v>
      </c>
      <c r="H368" s="306">
        <f t="shared" si="14"/>
        <v>8716.82</v>
      </c>
      <c r="I368" s="92">
        <v>7.1999999999999998E-3</v>
      </c>
    </row>
    <row r="369" spans="1:9" ht="28.5" customHeight="1" x14ac:dyDescent="0.25">
      <c r="A369" s="91" t="s">
        <v>919</v>
      </c>
      <c r="B369" s="73">
        <v>102494</v>
      </c>
      <c r="C369" s="70" t="s">
        <v>56</v>
      </c>
      <c r="D369" s="76" t="s">
        <v>918</v>
      </c>
      <c r="E369" s="70" t="s">
        <v>270</v>
      </c>
      <c r="F369" s="299">
        <v>337.2</v>
      </c>
      <c r="G369" s="311">
        <v>49.76</v>
      </c>
      <c r="H369" s="306">
        <f t="shared" si="14"/>
        <v>16779.07</v>
      </c>
      <c r="I369" s="92">
        <v>1.38E-2</v>
      </c>
    </row>
    <row r="370" spans="1:9" ht="28.5" customHeight="1" x14ac:dyDescent="0.25">
      <c r="A370" s="91" t="s">
        <v>917</v>
      </c>
      <c r="B370" s="73">
        <v>102506</v>
      </c>
      <c r="C370" s="70" t="s">
        <v>56</v>
      </c>
      <c r="D370" s="76" t="s">
        <v>916</v>
      </c>
      <c r="E370" s="70" t="s">
        <v>55</v>
      </c>
      <c r="F370" s="300">
        <v>140</v>
      </c>
      <c r="G370" s="311">
        <v>8.48</v>
      </c>
      <c r="H370" s="306">
        <f t="shared" si="14"/>
        <v>1187.2</v>
      </c>
      <c r="I370" s="92">
        <v>1E-3</v>
      </c>
    </row>
    <row r="371" spans="1:9" ht="28.5" customHeight="1" x14ac:dyDescent="0.25">
      <c r="A371" s="91" t="s">
        <v>915</v>
      </c>
      <c r="B371" s="73">
        <v>261000</v>
      </c>
      <c r="C371" s="72" t="s">
        <v>271</v>
      </c>
      <c r="D371" s="71" t="s">
        <v>54</v>
      </c>
      <c r="E371" s="70" t="s">
        <v>270</v>
      </c>
      <c r="F371" s="299">
        <v>11.2</v>
      </c>
      <c r="G371" s="311">
        <v>10.71</v>
      </c>
      <c r="H371" s="306">
        <f t="shared" si="14"/>
        <v>119.95</v>
      </c>
      <c r="I371" s="92">
        <v>1E-4</v>
      </c>
    </row>
    <row r="372" spans="1:9" ht="28.5" customHeight="1" x14ac:dyDescent="0.25">
      <c r="A372" s="91" t="s">
        <v>914</v>
      </c>
      <c r="B372" s="73">
        <v>261000</v>
      </c>
      <c r="C372" s="72" t="s">
        <v>271</v>
      </c>
      <c r="D372" s="71" t="s">
        <v>54</v>
      </c>
      <c r="E372" s="70" t="s">
        <v>270</v>
      </c>
      <c r="F372" s="301">
        <v>179.06</v>
      </c>
      <c r="G372" s="311">
        <v>10.71</v>
      </c>
      <c r="H372" s="306">
        <f t="shared" si="14"/>
        <v>1917.73</v>
      </c>
      <c r="I372" s="92">
        <v>1.6000000000000001E-3</v>
      </c>
    </row>
    <row r="373" spans="1:9" ht="28.5" customHeight="1" x14ac:dyDescent="0.25">
      <c r="A373" s="91" t="s">
        <v>913</v>
      </c>
      <c r="B373" s="73">
        <v>261000</v>
      </c>
      <c r="C373" s="72" t="s">
        <v>271</v>
      </c>
      <c r="D373" s="71" t="s">
        <v>54</v>
      </c>
      <c r="E373" s="70" t="s">
        <v>270</v>
      </c>
      <c r="F373" s="301">
        <v>27.12</v>
      </c>
      <c r="G373" s="311">
        <v>10.71</v>
      </c>
      <c r="H373" s="306">
        <f t="shared" si="14"/>
        <v>290.45</v>
      </c>
      <c r="I373" s="92">
        <v>2.0000000000000001E-4</v>
      </c>
    </row>
    <row r="374" spans="1:9" ht="28.5" customHeight="1" x14ac:dyDescent="0.25">
      <c r="A374" s="91" t="s">
        <v>912</v>
      </c>
      <c r="B374" s="73">
        <v>102491</v>
      </c>
      <c r="C374" s="70" t="s">
        <v>56</v>
      </c>
      <c r="D374" s="76" t="s">
        <v>911</v>
      </c>
      <c r="E374" s="70" t="s">
        <v>270</v>
      </c>
      <c r="F374" s="301">
        <v>929.46</v>
      </c>
      <c r="G374" s="311">
        <v>16.72</v>
      </c>
      <c r="H374" s="306">
        <f t="shared" si="14"/>
        <v>15540.57</v>
      </c>
      <c r="I374" s="92">
        <v>1.2800000000000001E-2</v>
      </c>
    </row>
    <row r="375" spans="1:9" ht="28.5" customHeight="1" x14ac:dyDescent="0.25">
      <c r="A375" s="91" t="s">
        <v>910</v>
      </c>
      <c r="B375" s="73">
        <v>261610</v>
      </c>
      <c r="C375" s="72" t="s">
        <v>271</v>
      </c>
      <c r="D375" s="71" t="s">
        <v>909</v>
      </c>
      <c r="E375" s="70" t="s">
        <v>270</v>
      </c>
      <c r="F375" s="301">
        <v>43.72</v>
      </c>
      <c r="G375" s="311">
        <v>7.45</v>
      </c>
      <c r="H375" s="306">
        <f t="shared" si="14"/>
        <v>325.70999999999998</v>
      </c>
      <c r="I375" s="92">
        <v>2.9999999999999997E-4</v>
      </c>
    </row>
    <row r="376" spans="1:9" ht="28.5" customHeight="1" x14ac:dyDescent="0.25">
      <c r="A376" s="91" t="s">
        <v>908</v>
      </c>
      <c r="B376" s="73">
        <v>261620</v>
      </c>
      <c r="C376" s="72" t="s">
        <v>271</v>
      </c>
      <c r="D376" s="71" t="s">
        <v>231</v>
      </c>
      <c r="E376" s="70" t="s">
        <v>270</v>
      </c>
      <c r="F376" s="299">
        <v>7.2</v>
      </c>
      <c r="G376" s="311">
        <v>104.27</v>
      </c>
      <c r="H376" s="306">
        <f t="shared" si="14"/>
        <v>750.74</v>
      </c>
      <c r="I376" s="92">
        <v>5.9999999999999995E-4</v>
      </c>
    </row>
    <row r="377" spans="1:9" ht="28.5" customHeight="1" x14ac:dyDescent="0.25">
      <c r="A377" s="91" t="s">
        <v>907</v>
      </c>
      <c r="B377" s="73">
        <v>261301</v>
      </c>
      <c r="C377" s="72" t="s">
        <v>271</v>
      </c>
      <c r="D377" s="71" t="s">
        <v>274</v>
      </c>
      <c r="E377" s="70" t="s">
        <v>270</v>
      </c>
      <c r="F377" s="301">
        <v>828.35</v>
      </c>
      <c r="G377" s="311">
        <v>6.27</v>
      </c>
      <c r="H377" s="306">
        <f t="shared" si="14"/>
        <v>5193.75</v>
      </c>
      <c r="I377" s="92">
        <v>4.3E-3</v>
      </c>
    </row>
    <row r="378" spans="1:9" ht="14.25" customHeight="1" x14ac:dyDescent="0.25">
      <c r="A378" s="93" t="s">
        <v>906</v>
      </c>
      <c r="B378" s="74"/>
      <c r="C378" s="74"/>
      <c r="D378" s="75" t="s">
        <v>905</v>
      </c>
      <c r="E378" s="74"/>
      <c r="F378" s="302"/>
      <c r="G378" s="313"/>
      <c r="H378" s="307">
        <f>H379+H383</f>
        <v>28423.759999999998</v>
      </c>
      <c r="I378" s="94">
        <v>2.3400000000000001E-2</v>
      </c>
    </row>
    <row r="379" spans="1:9" ht="14.25" customHeight="1" x14ac:dyDescent="0.25">
      <c r="A379" s="93" t="s">
        <v>904</v>
      </c>
      <c r="B379" s="74"/>
      <c r="C379" s="74"/>
      <c r="D379" s="75" t="s">
        <v>294</v>
      </c>
      <c r="E379" s="74"/>
      <c r="F379" s="302"/>
      <c r="G379" s="313"/>
      <c r="H379" s="307">
        <f>SUM(H380:H382)</f>
        <v>45.620000000000005</v>
      </c>
      <c r="I379" s="94">
        <v>0</v>
      </c>
    </row>
    <row r="380" spans="1:9" ht="28.5" customHeight="1" x14ac:dyDescent="0.25">
      <c r="A380" s="91" t="s">
        <v>903</v>
      </c>
      <c r="B380" s="77">
        <v>20109</v>
      </c>
      <c r="C380" s="72" t="s">
        <v>271</v>
      </c>
      <c r="D380" s="76" t="s">
        <v>500</v>
      </c>
      <c r="E380" s="70" t="s">
        <v>270</v>
      </c>
      <c r="F380" s="301">
        <v>1.87</v>
      </c>
      <c r="G380" s="311">
        <v>10.87</v>
      </c>
      <c r="H380" s="306">
        <f>TRUNC((F380*G380),2)</f>
        <v>20.32</v>
      </c>
      <c r="I380" s="92">
        <v>0</v>
      </c>
    </row>
    <row r="381" spans="1:9" ht="28.5" customHeight="1" x14ac:dyDescent="0.25">
      <c r="A381" s="91" t="s">
        <v>902</v>
      </c>
      <c r="B381" s="77">
        <v>20121</v>
      </c>
      <c r="C381" s="72" t="s">
        <v>271</v>
      </c>
      <c r="D381" s="71" t="s">
        <v>901</v>
      </c>
      <c r="E381" s="70" t="s">
        <v>290</v>
      </c>
      <c r="F381" s="299">
        <v>0.1</v>
      </c>
      <c r="G381" s="311">
        <v>124.25</v>
      </c>
      <c r="H381" s="306">
        <f>TRUNC((F381*G381),2)</f>
        <v>12.42</v>
      </c>
      <c r="I381" s="92">
        <v>0</v>
      </c>
    </row>
    <row r="382" spans="1:9" ht="28.5" customHeight="1" x14ac:dyDescent="0.25">
      <c r="A382" s="91" t="s">
        <v>900</v>
      </c>
      <c r="B382" s="77">
        <v>30104</v>
      </c>
      <c r="C382" s="72" t="s">
        <v>271</v>
      </c>
      <c r="D382" s="71" t="s">
        <v>291</v>
      </c>
      <c r="E382" s="70" t="s">
        <v>290</v>
      </c>
      <c r="F382" s="301">
        <v>0.19</v>
      </c>
      <c r="G382" s="311">
        <v>67.790000000000006</v>
      </c>
      <c r="H382" s="306">
        <f>TRUNC((F382*G382),2)</f>
        <v>12.88</v>
      </c>
      <c r="I382" s="92">
        <v>0</v>
      </c>
    </row>
    <row r="383" spans="1:9" ht="14.25" customHeight="1" x14ac:dyDescent="0.25">
      <c r="A383" s="93" t="s">
        <v>899</v>
      </c>
      <c r="B383" s="74"/>
      <c r="C383" s="74"/>
      <c r="D383" s="75" t="s">
        <v>288</v>
      </c>
      <c r="E383" s="74"/>
      <c r="F383" s="302"/>
      <c r="G383" s="313"/>
      <c r="H383" s="307">
        <f>SUM(H384:H393)</f>
        <v>28378.14</v>
      </c>
      <c r="I383" s="94">
        <v>2.3300000000000001E-2</v>
      </c>
    </row>
    <row r="384" spans="1:9" ht="28.5" customHeight="1" x14ac:dyDescent="0.25">
      <c r="A384" s="91" t="s">
        <v>898</v>
      </c>
      <c r="B384" s="73">
        <v>100160</v>
      </c>
      <c r="C384" s="72" t="s">
        <v>271</v>
      </c>
      <c r="D384" s="76" t="s">
        <v>364</v>
      </c>
      <c r="E384" s="70" t="s">
        <v>270</v>
      </c>
      <c r="F384" s="301">
        <v>4.74</v>
      </c>
      <c r="G384" s="311">
        <v>40.65</v>
      </c>
      <c r="H384" s="306">
        <f t="shared" ref="H384:H392" si="15">TRUNC((F384*G384),2)</f>
        <v>192.68</v>
      </c>
      <c r="I384" s="92">
        <v>2.0000000000000001E-4</v>
      </c>
    </row>
    <row r="385" spans="1:9" ht="28.5" customHeight="1" x14ac:dyDescent="0.25">
      <c r="A385" s="91" t="s">
        <v>897</v>
      </c>
      <c r="B385" s="73">
        <v>200101</v>
      </c>
      <c r="C385" s="72" t="s">
        <v>271</v>
      </c>
      <c r="D385" s="71" t="s">
        <v>279</v>
      </c>
      <c r="E385" s="70" t="s">
        <v>270</v>
      </c>
      <c r="F385" s="301">
        <v>9.48</v>
      </c>
      <c r="G385" s="311">
        <v>4.6100000000000003</v>
      </c>
      <c r="H385" s="306">
        <f t="shared" si="15"/>
        <v>43.7</v>
      </c>
      <c r="I385" s="92">
        <v>0</v>
      </c>
    </row>
    <row r="386" spans="1:9" ht="28.5" customHeight="1" x14ac:dyDescent="0.25">
      <c r="A386" s="91" t="s">
        <v>896</v>
      </c>
      <c r="B386" s="73">
        <v>130152</v>
      </c>
      <c r="C386" s="72" t="s">
        <v>271</v>
      </c>
      <c r="D386" s="71" t="s">
        <v>895</v>
      </c>
      <c r="E386" s="70" t="s">
        <v>270</v>
      </c>
      <c r="F386" s="301">
        <v>9.48</v>
      </c>
      <c r="G386" s="311">
        <v>21.89</v>
      </c>
      <c r="H386" s="306">
        <f t="shared" si="15"/>
        <v>207.51</v>
      </c>
      <c r="I386" s="92">
        <v>2.0000000000000001E-4</v>
      </c>
    </row>
    <row r="387" spans="1:9" ht="28.5" customHeight="1" x14ac:dyDescent="0.25">
      <c r="A387" s="91" t="s">
        <v>894</v>
      </c>
      <c r="B387" s="73">
        <v>160967</v>
      </c>
      <c r="C387" s="72" t="s">
        <v>271</v>
      </c>
      <c r="D387" s="76" t="s">
        <v>893</v>
      </c>
      <c r="E387" s="70" t="s">
        <v>270</v>
      </c>
      <c r="F387" s="301">
        <v>43.74</v>
      </c>
      <c r="G387" s="311">
        <v>68.540000000000006</v>
      </c>
      <c r="H387" s="306">
        <f t="shared" si="15"/>
        <v>2997.93</v>
      </c>
      <c r="I387" s="92">
        <v>2.5000000000000001E-3</v>
      </c>
    </row>
    <row r="388" spans="1:9" ht="28.5" customHeight="1" x14ac:dyDescent="0.25">
      <c r="A388" s="91" t="s">
        <v>892</v>
      </c>
      <c r="B388" s="73">
        <v>160964</v>
      </c>
      <c r="C388" s="72" t="s">
        <v>271</v>
      </c>
      <c r="D388" s="71" t="s">
        <v>891</v>
      </c>
      <c r="E388" s="70" t="s">
        <v>284</v>
      </c>
      <c r="F388" s="299">
        <v>9.6</v>
      </c>
      <c r="G388" s="311">
        <v>42.2</v>
      </c>
      <c r="H388" s="306">
        <f t="shared" si="15"/>
        <v>405.12</v>
      </c>
      <c r="I388" s="92">
        <v>2.9999999999999997E-4</v>
      </c>
    </row>
    <row r="389" spans="1:9" ht="28.5" customHeight="1" x14ac:dyDescent="0.25">
      <c r="A389" s="91" t="s">
        <v>890</v>
      </c>
      <c r="B389" s="77">
        <v>41003</v>
      </c>
      <c r="C389" s="72" t="s">
        <v>271</v>
      </c>
      <c r="D389" s="76" t="s">
        <v>889</v>
      </c>
      <c r="E389" s="70" t="s">
        <v>290</v>
      </c>
      <c r="F389" s="299">
        <v>5.4</v>
      </c>
      <c r="G389" s="311">
        <v>20.47</v>
      </c>
      <c r="H389" s="306">
        <f t="shared" si="15"/>
        <v>110.53</v>
      </c>
      <c r="I389" s="92">
        <v>1E-4</v>
      </c>
    </row>
    <row r="390" spans="1:9" ht="28.5" customHeight="1" x14ac:dyDescent="0.25">
      <c r="A390" s="91" t="s">
        <v>888</v>
      </c>
      <c r="B390" s="77">
        <v>41012</v>
      </c>
      <c r="C390" s="72" t="s">
        <v>271</v>
      </c>
      <c r="D390" s="71" t="s">
        <v>106</v>
      </c>
      <c r="E390" s="70" t="s">
        <v>290</v>
      </c>
      <c r="F390" s="299">
        <v>5.4</v>
      </c>
      <c r="G390" s="311">
        <v>4.0999999999999996</v>
      </c>
      <c r="H390" s="306">
        <f t="shared" si="15"/>
        <v>22.14</v>
      </c>
      <c r="I390" s="92">
        <v>0</v>
      </c>
    </row>
    <row r="391" spans="1:9" ht="28.5" customHeight="1" x14ac:dyDescent="0.25">
      <c r="A391" s="91" t="s">
        <v>887</v>
      </c>
      <c r="B391" s="77">
        <v>41006</v>
      </c>
      <c r="C391" s="72" t="s">
        <v>271</v>
      </c>
      <c r="D391" s="71" t="s">
        <v>105</v>
      </c>
      <c r="E391" s="70" t="s">
        <v>486</v>
      </c>
      <c r="F391" s="300">
        <v>54</v>
      </c>
      <c r="G391" s="311">
        <v>2.2200000000000002</v>
      </c>
      <c r="H391" s="306">
        <f t="shared" si="15"/>
        <v>119.88</v>
      </c>
      <c r="I391" s="92">
        <v>1E-4</v>
      </c>
    </row>
    <row r="392" spans="1:9" ht="28.5" customHeight="1" x14ac:dyDescent="0.25">
      <c r="A392" s="91" t="s">
        <v>886</v>
      </c>
      <c r="B392" s="77">
        <v>41002</v>
      </c>
      <c r="C392" s="72" t="s">
        <v>271</v>
      </c>
      <c r="D392" s="71" t="s">
        <v>72</v>
      </c>
      <c r="E392" s="70" t="s">
        <v>270</v>
      </c>
      <c r="F392" s="301">
        <v>36.020000000000003</v>
      </c>
      <c r="G392" s="311">
        <v>4.09</v>
      </c>
      <c r="H392" s="306">
        <f t="shared" si="15"/>
        <v>147.32</v>
      </c>
      <c r="I392" s="92">
        <v>1E-4</v>
      </c>
    </row>
    <row r="393" spans="1:9" ht="14.25" customHeight="1" x14ac:dyDescent="0.25">
      <c r="A393" s="97">
        <v>40392</v>
      </c>
      <c r="B393" s="74"/>
      <c r="C393" s="74"/>
      <c r="D393" s="75" t="s">
        <v>885</v>
      </c>
      <c r="E393" s="74"/>
      <c r="F393" s="302"/>
      <c r="G393" s="313"/>
      <c r="H393" s="307">
        <f>H394+H398+H404+H409</f>
        <v>24131.33</v>
      </c>
      <c r="I393" s="94">
        <v>1.9900000000000001E-2</v>
      </c>
    </row>
    <row r="394" spans="1:9" ht="14.25" customHeight="1" x14ac:dyDescent="0.25">
      <c r="A394" s="93" t="s">
        <v>884</v>
      </c>
      <c r="B394" s="74"/>
      <c r="C394" s="74"/>
      <c r="D394" s="75" t="s">
        <v>102</v>
      </c>
      <c r="E394" s="74"/>
      <c r="F394" s="302"/>
      <c r="G394" s="313"/>
      <c r="H394" s="307">
        <f>SUM(H395:H397)</f>
        <v>2336.15</v>
      </c>
      <c r="I394" s="94">
        <v>1.9E-3</v>
      </c>
    </row>
    <row r="395" spans="1:9" ht="28.5" customHeight="1" x14ac:dyDescent="0.25">
      <c r="A395" s="91" t="s">
        <v>883</v>
      </c>
      <c r="B395" s="77">
        <v>50302</v>
      </c>
      <c r="C395" s="72" t="s">
        <v>271</v>
      </c>
      <c r="D395" s="71" t="s">
        <v>98</v>
      </c>
      <c r="E395" s="70" t="s">
        <v>55</v>
      </c>
      <c r="F395" s="300">
        <v>30</v>
      </c>
      <c r="G395" s="311">
        <v>55.04</v>
      </c>
      <c r="H395" s="306">
        <f>TRUNC((F395*G395),2)</f>
        <v>1651.2</v>
      </c>
      <c r="I395" s="92">
        <v>1.4E-3</v>
      </c>
    </row>
    <row r="396" spans="1:9" ht="28.5" customHeight="1" x14ac:dyDescent="0.25">
      <c r="A396" s="91" t="s">
        <v>882</v>
      </c>
      <c r="B396" s="77">
        <v>52005</v>
      </c>
      <c r="C396" s="72" t="s">
        <v>271</v>
      </c>
      <c r="D396" s="71" t="s">
        <v>192</v>
      </c>
      <c r="E396" s="70" t="s">
        <v>359</v>
      </c>
      <c r="F396" s="301">
        <v>46.27</v>
      </c>
      <c r="G396" s="311">
        <v>10.49</v>
      </c>
      <c r="H396" s="306">
        <f>TRUNC((F396*G396),2)</f>
        <v>485.37</v>
      </c>
      <c r="I396" s="92">
        <v>4.0000000000000002E-4</v>
      </c>
    </row>
    <row r="397" spans="1:9" ht="28.5" customHeight="1" x14ac:dyDescent="0.25">
      <c r="A397" s="91" t="s">
        <v>881</v>
      </c>
      <c r="B397" s="77">
        <v>60314</v>
      </c>
      <c r="C397" s="72" t="s">
        <v>271</v>
      </c>
      <c r="D397" s="71" t="s">
        <v>230</v>
      </c>
      <c r="E397" s="70" t="s">
        <v>359</v>
      </c>
      <c r="F397" s="299">
        <v>15.4</v>
      </c>
      <c r="G397" s="311">
        <v>12.96</v>
      </c>
      <c r="H397" s="306">
        <f>TRUNC((F397*G397),2)</f>
        <v>199.58</v>
      </c>
      <c r="I397" s="92">
        <v>2.0000000000000001E-4</v>
      </c>
    </row>
    <row r="398" spans="1:9" ht="14.25" customHeight="1" x14ac:dyDescent="0.25">
      <c r="A398" s="93" t="s">
        <v>880</v>
      </c>
      <c r="B398" s="74"/>
      <c r="C398" s="74"/>
      <c r="D398" s="75" t="s">
        <v>101</v>
      </c>
      <c r="E398" s="74"/>
      <c r="F398" s="302"/>
      <c r="G398" s="313"/>
      <c r="H398" s="307">
        <f>SUM(H399:H403)</f>
        <v>1840.6399999999999</v>
      </c>
      <c r="I398" s="94">
        <v>1.5E-3</v>
      </c>
    </row>
    <row r="399" spans="1:9" ht="28.5" customHeight="1" x14ac:dyDescent="0.25">
      <c r="A399" s="91" t="s">
        <v>879</v>
      </c>
      <c r="B399" s="77">
        <v>52006</v>
      </c>
      <c r="C399" s="72" t="s">
        <v>271</v>
      </c>
      <c r="D399" s="71" t="s">
        <v>878</v>
      </c>
      <c r="E399" s="70" t="s">
        <v>359</v>
      </c>
      <c r="F399" s="299">
        <v>27.8</v>
      </c>
      <c r="G399" s="311">
        <v>10.82</v>
      </c>
      <c r="H399" s="306">
        <f>TRUNC((F399*G399),2)</f>
        <v>300.79000000000002</v>
      </c>
      <c r="I399" s="92">
        <v>2.0000000000000001E-4</v>
      </c>
    </row>
    <row r="400" spans="1:9" ht="28.5" customHeight="1" x14ac:dyDescent="0.25">
      <c r="A400" s="91" t="s">
        <v>877</v>
      </c>
      <c r="B400" s="77">
        <v>60314</v>
      </c>
      <c r="C400" s="72" t="s">
        <v>271</v>
      </c>
      <c r="D400" s="71" t="s">
        <v>230</v>
      </c>
      <c r="E400" s="70" t="s">
        <v>359</v>
      </c>
      <c r="F400" s="301">
        <v>24.02</v>
      </c>
      <c r="G400" s="311">
        <v>12.96</v>
      </c>
      <c r="H400" s="306">
        <f>TRUNC((F400*G400),2)</f>
        <v>311.29000000000002</v>
      </c>
      <c r="I400" s="92">
        <v>2.9999999999999997E-4</v>
      </c>
    </row>
    <row r="401" spans="1:9" ht="28.5" customHeight="1" x14ac:dyDescent="0.25">
      <c r="A401" s="91" t="s">
        <v>876</v>
      </c>
      <c r="B401" s="77">
        <v>51030</v>
      </c>
      <c r="C401" s="72" t="s">
        <v>271</v>
      </c>
      <c r="D401" s="76" t="s">
        <v>875</v>
      </c>
      <c r="E401" s="70" t="s">
        <v>290</v>
      </c>
      <c r="F401" s="301">
        <v>1.1299999999999999</v>
      </c>
      <c r="G401" s="311">
        <v>420.69</v>
      </c>
      <c r="H401" s="306">
        <f>TRUNC((F401*G401),2)</f>
        <v>475.37</v>
      </c>
      <c r="I401" s="92">
        <v>4.0000000000000002E-4</v>
      </c>
    </row>
    <row r="402" spans="1:9" ht="28.5" customHeight="1" x14ac:dyDescent="0.25">
      <c r="A402" s="91" t="s">
        <v>874</v>
      </c>
      <c r="B402" s="77">
        <v>51026</v>
      </c>
      <c r="C402" s="72" t="s">
        <v>271</v>
      </c>
      <c r="D402" s="76" t="s">
        <v>468</v>
      </c>
      <c r="E402" s="70" t="s">
        <v>290</v>
      </c>
      <c r="F402" s="301">
        <v>1.1299999999999999</v>
      </c>
      <c r="G402" s="311">
        <v>31.05</v>
      </c>
      <c r="H402" s="306">
        <f>TRUNC((F402*G402),2)</f>
        <v>35.08</v>
      </c>
      <c r="I402" s="92">
        <v>0</v>
      </c>
    </row>
    <row r="403" spans="1:9" ht="28.5" customHeight="1" x14ac:dyDescent="0.25">
      <c r="A403" s="91" t="s">
        <v>873</v>
      </c>
      <c r="B403" s="77">
        <v>60203</v>
      </c>
      <c r="C403" s="72" t="s">
        <v>271</v>
      </c>
      <c r="D403" s="71" t="s">
        <v>872</v>
      </c>
      <c r="E403" s="70" t="s">
        <v>270</v>
      </c>
      <c r="F403" s="300">
        <v>9</v>
      </c>
      <c r="G403" s="311">
        <v>79.790000000000006</v>
      </c>
      <c r="H403" s="306">
        <f>TRUNC((F403*G403),2)</f>
        <v>718.11</v>
      </c>
      <c r="I403" s="92">
        <v>5.9999999999999995E-4</v>
      </c>
    </row>
    <row r="404" spans="1:9" ht="14.25" customHeight="1" x14ac:dyDescent="0.25">
      <c r="A404" s="93" t="s">
        <v>871</v>
      </c>
      <c r="B404" s="74"/>
      <c r="C404" s="74"/>
      <c r="D404" s="75" t="s">
        <v>249</v>
      </c>
      <c r="E404" s="74"/>
      <c r="F404" s="302"/>
      <c r="G404" s="313"/>
      <c r="H404" s="307">
        <f>SUM(H405:H408)</f>
        <v>4787.04</v>
      </c>
      <c r="I404" s="94">
        <v>3.8999999999999998E-3</v>
      </c>
    </row>
    <row r="405" spans="1:9" ht="28.5" customHeight="1" x14ac:dyDescent="0.25">
      <c r="A405" s="91" t="s">
        <v>870</v>
      </c>
      <c r="B405" s="73">
        <v>220050</v>
      </c>
      <c r="C405" s="72" t="s">
        <v>271</v>
      </c>
      <c r="D405" s="76" t="s">
        <v>286</v>
      </c>
      <c r="E405" s="70" t="s">
        <v>270</v>
      </c>
      <c r="F405" s="301">
        <v>36.020000000000003</v>
      </c>
      <c r="G405" s="311">
        <v>23.63</v>
      </c>
      <c r="H405" s="306">
        <f>TRUNC((F405*G405),2)</f>
        <v>851.15</v>
      </c>
      <c r="I405" s="92">
        <v>6.9999999999999999E-4</v>
      </c>
    </row>
    <row r="406" spans="1:9" ht="28.5" customHeight="1" x14ac:dyDescent="0.25">
      <c r="A406" s="91" t="s">
        <v>869</v>
      </c>
      <c r="B406" s="72" t="s">
        <v>868</v>
      </c>
      <c r="C406" s="70" t="s">
        <v>298</v>
      </c>
      <c r="D406" s="76" t="s">
        <v>867</v>
      </c>
      <c r="E406" s="70" t="s">
        <v>248</v>
      </c>
      <c r="F406" s="301">
        <v>36.020000000000003</v>
      </c>
      <c r="G406" s="311">
        <v>12.73</v>
      </c>
      <c r="H406" s="306">
        <f>TRUNC((F406*G406),2)</f>
        <v>458.53</v>
      </c>
      <c r="I406" s="92">
        <v>4.0000000000000002E-4</v>
      </c>
    </row>
    <row r="407" spans="1:9" ht="28.5" customHeight="1" x14ac:dyDescent="0.25">
      <c r="A407" s="91" t="s">
        <v>866</v>
      </c>
      <c r="B407" s="73">
        <v>221101</v>
      </c>
      <c r="C407" s="72" t="s">
        <v>271</v>
      </c>
      <c r="D407" s="76" t="s">
        <v>285</v>
      </c>
      <c r="E407" s="70" t="s">
        <v>270</v>
      </c>
      <c r="F407" s="301">
        <v>36.020000000000003</v>
      </c>
      <c r="G407" s="311">
        <v>67.95</v>
      </c>
      <c r="H407" s="306">
        <f>TRUNC((F407*G407),2)</f>
        <v>2447.5500000000002</v>
      </c>
      <c r="I407" s="92">
        <v>2E-3</v>
      </c>
    </row>
    <row r="408" spans="1:9" ht="28.5" customHeight="1" x14ac:dyDescent="0.25">
      <c r="A408" s="91" t="s">
        <v>865</v>
      </c>
      <c r="B408" s="73">
        <v>221104</v>
      </c>
      <c r="C408" s="72" t="s">
        <v>271</v>
      </c>
      <c r="D408" s="71" t="s">
        <v>63</v>
      </c>
      <c r="E408" s="70" t="s">
        <v>270</v>
      </c>
      <c r="F408" s="301">
        <v>36.020000000000003</v>
      </c>
      <c r="G408" s="311">
        <v>28.59</v>
      </c>
      <c r="H408" s="306">
        <f>TRUNC((F408*G408),2)</f>
        <v>1029.81</v>
      </c>
      <c r="I408" s="92">
        <v>8.0000000000000004E-4</v>
      </c>
    </row>
    <row r="409" spans="1:9" ht="14.25" customHeight="1" x14ac:dyDescent="0.25">
      <c r="A409" s="93" t="s">
        <v>864</v>
      </c>
      <c r="B409" s="74"/>
      <c r="C409" s="74"/>
      <c r="D409" s="75" t="s">
        <v>194</v>
      </c>
      <c r="E409" s="74"/>
      <c r="F409" s="302"/>
      <c r="G409" s="313"/>
      <c r="H409" s="307">
        <f>SUM(H410:H411)</f>
        <v>15167.5</v>
      </c>
      <c r="I409" s="94">
        <v>1.2500000000000001E-2</v>
      </c>
    </row>
    <row r="410" spans="1:9" ht="28.5" customHeight="1" x14ac:dyDescent="0.25">
      <c r="A410" s="91" t="s">
        <v>863</v>
      </c>
      <c r="B410" s="73">
        <v>150204</v>
      </c>
      <c r="C410" s="72" t="s">
        <v>271</v>
      </c>
      <c r="D410" s="76" t="s">
        <v>360</v>
      </c>
      <c r="E410" s="70" t="s">
        <v>359</v>
      </c>
      <c r="F410" s="301">
        <v>854.82</v>
      </c>
      <c r="G410" s="311">
        <v>17.13</v>
      </c>
      <c r="H410" s="306">
        <f>TRUNC((F410*G410),2)</f>
        <v>14643.06</v>
      </c>
      <c r="I410" s="92">
        <v>1.2E-2</v>
      </c>
    </row>
    <row r="411" spans="1:9" ht="28.5" customHeight="1" x14ac:dyDescent="0.25">
      <c r="A411" s="91" t="s">
        <v>862</v>
      </c>
      <c r="B411" s="73">
        <v>261609</v>
      </c>
      <c r="C411" s="72" t="s">
        <v>271</v>
      </c>
      <c r="D411" s="71" t="s">
        <v>311</v>
      </c>
      <c r="E411" s="70" t="s">
        <v>270</v>
      </c>
      <c r="F411" s="301">
        <v>43.74</v>
      </c>
      <c r="G411" s="311">
        <v>11.99</v>
      </c>
      <c r="H411" s="306">
        <f>TRUNC((F411*G411),2)</f>
        <v>524.44000000000005</v>
      </c>
      <c r="I411" s="92">
        <v>4.0000000000000002E-4</v>
      </c>
    </row>
    <row r="412" spans="1:9" ht="14.25" customHeight="1" x14ac:dyDescent="0.25">
      <c r="A412" s="96">
        <v>9</v>
      </c>
      <c r="B412" s="74"/>
      <c r="C412" s="74"/>
      <c r="D412" s="75" t="s">
        <v>73</v>
      </c>
      <c r="E412" s="74"/>
      <c r="F412" s="302"/>
      <c r="G412" s="313"/>
      <c r="H412" s="307">
        <f>SUM(H413:H420)</f>
        <v>38080.679999999993</v>
      </c>
      <c r="I412" s="94">
        <v>3.1300000000000001E-2</v>
      </c>
    </row>
    <row r="413" spans="1:9" ht="28.5" customHeight="1" x14ac:dyDescent="0.25">
      <c r="A413" s="91" t="s">
        <v>861</v>
      </c>
      <c r="B413" s="73">
        <v>221126</v>
      </c>
      <c r="C413" s="72" t="s">
        <v>271</v>
      </c>
      <c r="D413" s="76" t="s">
        <v>860</v>
      </c>
      <c r="E413" s="70" t="s">
        <v>270</v>
      </c>
      <c r="F413" s="301">
        <v>48.75</v>
      </c>
      <c r="G413" s="311">
        <v>106.69</v>
      </c>
      <c r="H413" s="306">
        <f t="shared" ref="H413:H420" si="16">TRUNC((F413*G413),2)</f>
        <v>5201.13</v>
      </c>
      <c r="I413" s="92">
        <v>4.3E-3</v>
      </c>
    </row>
    <row r="414" spans="1:9" ht="36.200000000000003" customHeight="1" x14ac:dyDescent="0.25">
      <c r="A414" s="91" t="s">
        <v>859</v>
      </c>
      <c r="B414" s="73">
        <v>221120</v>
      </c>
      <c r="C414" s="70" t="s">
        <v>494</v>
      </c>
      <c r="D414" s="71" t="s">
        <v>267</v>
      </c>
      <c r="E414" s="70" t="s">
        <v>270</v>
      </c>
      <c r="F414" s="300">
        <v>59</v>
      </c>
      <c r="G414" s="311">
        <v>231.09</v>
      </c>
      <c r="H414" s="306">
        <f t="shared" si="16"/>
        <v>13634.31</v>
      </c>
      <c r="I414" s="92">
        <v>1.12E-2</v>
      </c>
    </row>
    <row r="415" spans="1:9" ht="28.5" customHeight="1" x14ac:dyDescent="0.25">
      <c r="A415" s="91" t="s">
        <v>858</v>
      </c>
      <c r="B415" s="72" t="s">
        <v>857</v>
      </c>
      <c r="C415" s="70" t="s">
        <v>298</v>
      </c>
      <c r="D415" s="76" t="s">
        <v>856</v>
      </c>
      <c r="E415" s="70" t="s">
        <v>307</v>
      </c>
      <c r="F415" s="300">
        <v>28</v>
      </c>
      <c r="G415" s="311">
        <v>71.040000000000006</v>
      </c>
      <c r="H415" s="306">
        <f t="shared" si="16"/>
        <v>1989.12</v>
      </c>
      <c r="I415" s="92">
        <v>1.6000000000000001E-3</v>
      </c>
    </row>
    <row r="416" spans="1:9" ht="28.5" customHeight="1" x14ac:dyDescent="0.25">
      <c r="A416" s="91" t="s">
        <v>855</v>
      </c>
      <c r="B416" s="72" t="s">
        <v>854</v>
      </c>
      <c r="C416" s="70" t="s">
        <v>298</v>
      </c>
      <c r="D416" s="71" t="s">
        <v>853</v>
      </c>
      <c r="E416" s="70" t="s">
        <v>31</v>
      </c>
      <c r="F416" s="300">
        <v>4</v>
      </c>
      <c r="G416" s="311">
        <v>23.71</v>
      </c>
      <c r="H416" s="306">
        <f t="shared" si="16"/>
        <v>94.84</v>
      </c>
      <c r="I416" s="92">
        <v>1E-4</v>
      </c>
    </row>
    <row r="417" spans="1:9" ht="28.5" customHeight="1" x14ac:dyDescent="0.25">
      <c r="A417" s="91" t="s">
        <v>852</v>
      </c>
      <c r="B417" s="72" t="s">
        <v>851</v>
      </c>
      <c r="C417" s="70" t="s">
        <v>298</v>
      </c>
      <c r="D417" s="71" t="s">
        <v>850</v>
      </c>
      <c r="E417" s="70" t="s">
        <v>31</v>
      </c>
      <c r="F417" s="300">
        <v>1</v>
      </c>
      <c r="G417" s="312">
        <v>1196.3800000000001</v>
      </c>
      <c r="H417" s="306">
        <f t="shared" si="16"/>
        <v>1196.3800000000001</v>
      </c>
      <c r="I417" s="92">
        <v>1E-3</v>
      </c>
    </row>
    <row r="418" spans="1:9" ht="28.5" customHeight="1" x14ac:dyDescent="0.25">
      <c r="A418" s="91" t="s">
        <v>849</v>
      </c>
      <c r="B418" s="72" t="s">
        <v>848</v>
      </c>
      <c r="C418" s="70" t="s">
        <v>298</v>
      </c>
      <c r="D418" s="71" t="s">
        <v>847</v>
      </c>
      <c r="E418" s="70" t="s">
        <v>307</v>
      </c>
      <c r="F418" s="300">
        <v>2</v>
      </c>
      <c r="G418" s="311">
        <v>266.32</v>
      </c>
      <c r="H418" s="306">
        <f t="shared" si="16"/>
        <v>532.64</v>
      </c>
      <c r="I418" s="92">
        <v>4.0000000000000002E-4</v>
      </c>
    </row>
    <row r="419" spans="1:9" ht="28.5" customHeight="1" x14ac:dyDescent="0.25">
      <c r="A419" s="91" t="s">
        <v>846</v>
      </c>
      <c r="B419" s="73">
        <v>180314</v>
      </c>
      <c r="C419" s="72" t="s">
        <v>271</v>
      </c>
      <c r="D419" s="71" t="s">
        <v>845</v>
      </c>
      <c r="E419" s="70" t="s">
        <v>270</v>
      </c>
      <c r="F419" s="301">
        <v>13.88</v>
      </c>
      <c r="G419" s="311">
        <v>358.19</v>
      </c>
      <c r="H419" s="306">
        <f t="shared" si="16"/>
        <v>4971.67</v>
      </c>
      <c r="I419" s="92">
        <v>4.1000000000000003E-3</v>
      </c>
    </row>
    <row r="420" spans="1:9" ht="28.5" customHeight="1" x14ac:dyDescent="0.25">
      <c r="A420" s="91" t="s">
        <v>844</v>
      </c>
      <c r="B420" s="73">
        <v>180330</v>
      </c>
      <c r="C420" s="72" t="s">
        <v>271</v>
      </c>
      <c r="D420" s="71" t="s">
        <v>843</v>
      </c>
      <c r="E420" s="70" t="s">
        <v>270</v>
      </c>
      <c r="F420" s="299">
        <v>31.4</v>
      </c>
      <c r="G420" s="311">
        <v>333.14</v>
      </c>
      <c r="H420" s="306">
        <f t="shared" si="16"/>
        <v>10460.59</v>
      </c>
      <c r="I420" s="92">
        <v>8.6E-3</v>
      </c>
    </row>
    <row r="421" spans="1:9" ht="14.25" customHeight="1" x14ac:dyDescent="0.25">
      <c r="A421" s="96">
        <v>10</v>
      </c>
      <c r="B421" s="74"/>
      <c r="C421" s="74"/>
      <c r="D421" s="75" t="s">
        <v>842</v>
      </c>
      <c r="E421" s="74"/>
      <c r="F421" s="302"/>
      <c r="G421" s="313"/>
      <c r="H421" s="307">
        <f>H422+H426</f>
        <v>47534.390000000007</v>
      </c>
      <c r="I421" s="94">
        <v>3.9100000000000003E-2</v>
      </c>
    </row>
    <row r="422" spans="1:9" ht="14.25" customHeight="1" x14ac:dyDescent="0.25">
      <c r="A422" s="93" t="s">
        <v>841</v>
      </c>
      <c r="B422" s="74"/>
      <c r="C422" s="74"/>
      <c r="D422" s="75" t="s">
        <v>294</v>
      </c>
      <c r="E422" s="74"/>
      <c r="F422" s="302"/>
      <c r="G422" s="313"/>
      <c r="H422" s="307">
        <f>SUM(H423:H425)</f>
        <v>4883.9400000000005</v>
      </c>
      <c r="I422" s="94">
        <v>4.0000000000000001E-3</v>
      </c>
    </row>
    <row r="423" spans="1:9" ht="28.5" customHeight="1" x14ac:dyDescent="0.25">
      <c r="A423" s="98">
        <v>40179</v>
      </c>
      <c r="B423" s="77">
        <v>20126</v>
      </c>
      <c r="C423" s="72" t="s">
        <v>271</v>
      </c>
      <c r="D423" s="71" t="s">
        <v>840</v>
      </c>
      <c r="E423" s="70" t="s">
        <v>270</v>
      </c>
      <c r="F423" s="300">
        <v>540</v>
      </c>
      <c r="G423" s="311">
        <v>6.69</v>
      </c>
      <c r="H423" s="306">
        <f>TRUNC((F423*G423),2)</f>
        <v>3612.6</v>
      </c>
      <c r="I423" s="92">
        <v>3.0000000000000001E-3</v>
      </c>
    </row>
    <row r="424" spans="1:9" ht="28.5" customHeight="1" x14ac:dyDescent="0.25">
      <c r="A424" s="98">
        <v>40180</v>
      </c>
      <c r="B424" s="77">
        <v>41001</v>
      </c>
      <c r="C424" s="72" t="s">
        <v>271</v>
      </c>
      <c r="D424" s="71" t="s">
        <v>839</v>
      </c>
      <c r="E424" s="70" t="s">
        <v>290</v>
      </c>
      <c r="F424" s="301">
        <v>0.47</v>
      </c>
      <c r="G424" s="311">
        <v>29.99</v>
      </c>
      <c r="H424" s="306">
        <f>TRUNC((F424*G424),2)</f>
        <v>14.09</v>
      </c>
      <c r="I424" s="92">
        <v>0</v>
      </c>
    </row>
    <row r="425" spans="1:9" ht="28.5" customHeight="1" x14ac:dyDescent="0.25">
      <c r="A425" s="98">
        <v>40181</v>
      </c>
      <c r="B425" s="77">
        <v>30106</v>
      </c>
      <c r="C425" s="72" t="s">
        <v>271</v>
      </c>
      <c r="D425" s="71" t="s">
        <v>838</v>
      </c>
      <c r="E425" s="70" t="s">
        <v>290</v>
      </c>
      <c r="F425" s="301">
        <v>43.67</v>
      </c>
      <c r="G425" s="311">
        <v>28.79</v>
      </c>
      <c r="H425" s="306">
        <f>TRUNC((F425*G425),2)</f>
        <v>1257.25</v>
      </c>
      <c r="I425" s="92">
        <v>1E-3</v>
      </c>
    </row>
    <row r="426" spans="1:9" ht="14.25" customHeight="1" x14ac:dyDescent="0.25">
      <c r="A426" s="93" t="s">
        <v>837</v>
      </c>
      <c r="B426" s="74"/>
      <c r="C426" s="74"/>
      <c r="D426" s="75" t="s">
        <v>788</v>
      </c>
      <c r="E426" s="74"/>
      <c r="F426" s="302"/>
      <c r="G426" s="313"/>
      <c r="H426" s="307">
        <f>SUM(H427:H431)</f>
        <v>42650.450000000004</v>
      </c>
      <c r="I426" s="94">
        <v>3.5099999999999999E-2</v>
      </c>
    </row>
    <row r="427" spans="1:9" ht="28.5" customHeight="1" x14ac:dyDescent="0.25">
      <c r="A427" s="98">
        <v>40210</v>
      </c>
      <c r="B427" s="77">
        <v>41140</v>
      </c>
      <c r="C427" s="72" t="s">
        <v>271</v>
      </c>
      <c r="D427" s="76" t="s">
        <v>836</v>
      </c>
      <c r="E427" s="70" t="s">
        <v>270</v>
      </c>
      <c r="F427" s="300">
        <v>540</v>
      </c>
      <c r="G427" s="311">
        <v>2.09</v>
      </c>
      <c r="H427" s="306">
        <f>TRUNC((F427*G427),2)</f>
        <v>1128.5999999999999</v>
      </c>
      <c r="I427" s="92">
        <v>8.9999999999999998E-4</v>
      </c>
    </row>
    <row r="428" spans="1:9" ht="28.5" customHeight="1" x14ac:dyDescent="0.25">
      <c r="A428" s="98">
        <v>40211</v>
      </c>
      <c r="B428" s="77">
        <v>41002</v>
      </c>
      <c r="C428" s="72" t="s">
        <v>271</v>
      </c>
      <c r="D428" s="71" t="s">
        <v>72</v>
      </c>
      <c r="E428" s="70" t="s">
        <v>270</v>
      </c>
      <c r="F428" s="300">
        <v>540</v>
      </c>
      <c r="G428" s="311">
        <v>4.09</v>
      </c>
      <c r="H428" s="306">
        <f>TRUNC((F428*G428),2)</f>
        <v>2208.6</v>
      </c>
      <c r="I428" s="92">
        <v>1.8E-3</v>
      </c>
    </row>
    <row r="429" spans="1:9" ht="28.5" customHeight="1" x14ac:dyDescent="0.25">
      <c r="A429" s="98">
        <v>40212</v>
      </c>
      <c r="B429" s="73">
        <v>220050</v>
      </c>
      <c r="C429" s="72" t="s">
        <v>271</v>
      </c>
      <c r="D429" s="76" t="s">
        <v>286</v>
      </c>
      <c r="E429" s="70" t="s">
        <v>270</v>
      </c>
      <c r="F429" s="300">
        <v>540</v>
      </c>
      <c r="G429" s="311">
        <v>23.63</v>
      </c>
      <c r="H429" s="306">
        <f>TRUNC((F429*G429),2)</f>
        <v>12760.2</v>
      </c>
      <c r="I429" s="92">
        <v>1.0500000000000001E-2</v>
      </c>
    </row>
    <row r="430" spans="1:9" ht="28.5" customHeight="1" x14ac:dyDescent="0.25">
      <c r="A430" s="98">
        <v>40213</v>
      </c>
      <c r="B430" s="73">
        <v>220104</v>
      </c>
      <c r="C430" s="72" t="s">
        <v>271</v>
      </c>
      <c r="D430" s="71" t="s">
        <v>253</v>
      </c>
      <c r="E430" s="70" t="s">
        <v>270</v>
      </c>
      <c r="F430" s="300">
        <v>540</v>
      </c>
      <c r="G430" s="311">
        <v>39</v>
      </c>
      <c r="H430" s="306">
        <f>TRUNC((F430*G430),2)</f>
        <v>21060</v>
      </c>
      <c r="I430" s="92">
        <v>1.7299999999999999E-2</v>
      </c>
    </row>
    <row r="431" spans="1:9" ht="48.6" customHeight="1" x14ac:dyDescent="0.25">
      <c r="A431" s="98">
        <v>40214</v>
      </c>
      <c r="B431" s="73">
        <v>271713</v>
      </c>
      <c r="C431" s="70" t="s">
        <v>494</v>
      </c>
      <c r="D431" s="76" t="s">
        <v>835</v>
      </c>
      <c r="E431" s="70" t="s">
        <v>55</v>
      </c>
      <c r="F431" s="301">
        <v>181.05</v>
      </c>
      <c r="G431" s="311">
        <v>30.34</v>
      </c>
      <c r="H431" s="306">
        <f>TRUNC((F431*G431),2)</f>
        <v>5493.05</v>
      </c>
      <c r="I431" s="92">
        <v>4.4999999999999997E-3</v>
      </c>
    </row>
    <row r="432" spans="1:9" ht="14.25" customHeight="1" x14ac:dyDescent="0.25">
      <c r="A432" s="93" t="s">
        <v>834</v>
      </c>
      <c r="B432" s="74"/>
      <c r="C432" s="74"/>
      <c r="D432" s="75" t="s">
        <v>833</v>
      </c>
      <c r="E432" s="74"/>
      <c r="F432" s="302"/>
      <c r="G432" s="313"/>
      <c r="H432" s="307">
        <f>SUM(H433:H441)</f>
        <v>9191.14</v>
      </c>
      <c r="I432" s="94">
        <v>7.6E-3</v>
      </c>
    </row>
    <row r="433" spans="1:9" ht="28.5" customHeight="1" x14ac:dyDescent="0.25">
      <c r="A433" s="91" t="s">
        <v>832</v>
      </c>
      <c r="B433" s="77">
        <v>91007</v>
      </c>
      <c r="C433" s="72" t="s">
        <v>271</v>
      </c>
      <c r="D433" s="76" t="s">
        <v>831</v>
      </c>
      <c r="E433" s="70" t="s">
        <v>303</v>
      </c>
      <c r="F433" s="300">
        <v>1</v>
      </c>
      <c r="G433" s="312">
        <v>6632.82</v>
      </c>
      <c r="H433" s="306">
        <f t="shared" ref="H433:H440" si="17">TRUNC((F433*G433),2)</f>
        <v>6632.82</v>
      </c>
      <c r="I433" s="92">
        <v>5.4999999999999997E-3</v>
      </c>
    </row>
    <row r="434" spans="1:9" ht="28.5" customHeight="1" x14ac:dyDescent="0.25">
      <c r="A434" s="91" t="s">
        <v>830</v>
      </c>
      <c r="B434" s="77">
        <v>91024</v>
      </c>
      <c r="C434" s="72" t="s">
        <v>271</v>
      </c>
      <c r="D434" s="76" t="s">
        <v>829</v>
      </c>
      <c r="E434" s="70" t="s">
        <v>375</v>
      </c>
      <c r="F434" s="300">
        <v>5</v>
      </c>
      <c r="G434" s="311">
        <v>32.71</v>
      </c>
      <c r="H434" s="306">
        <f t="shared" si="17"/>
        <v>163.55000000000001</v>
      </c>
      <c r="I434" s="92">
        <v>1E-4</v>
      </c>
    </row>
    <row r="435" spans="1:9" ht="36.200000000000003" customHeight="1" x14ac:dyDescent="0.25">
      <c r="A435" s="91" t="s">
        <v>828</v>
      </c>
      <c r="B435" s="73">
        <v>92694</v>
      </c>
      <c r="C435" s="70" t="s">
        <v>56</v>
      </c>
      <c r="D435" s="76" t="s">
        <v>827</v>
      </c>
      <c r="E435" s="70" t="s">
        <v>31</v>
      </c>
      <c r="F435" s="300">
        <v>7</v>
      </c>
      <c r="G435" s="311">
        <v>18.010000000000002</v>
      </c>
      <c r="H435" s="306">
        <f t="shared" si="17"/>
        <v>126.07</v>
      </c>
      <c r="I435" s="92">
        <v>1E-4</v>
      </c>
    </row>
    <row r="436" spans="1:9" ht="28.5" customHeight="1" x14ac:dyDescent="0.25">
      <c r="A436" s="91" t="s">
        <v>826</v>
      </c>
      <c r="B436" s="73">
        <v>95249</v>
      </c>
      <c r="C436" s="70" t="s">
        <v>56</v>
      </c>
      <c r="D436" s="76" t="s">
        <v>825</v>
      </c>
      <c r="E436" s="70" t="s">
        <v>31</v>
      </c>
      <c r="F436" s="300">
        <v>3</v>
      </c>
      <c r="G436" s="311">
        <v>53.41</v>
      </c>
      <c r="H436" s="306">
        <f t="shared" si="17"/>
        <v>160.22999999999999</v>
      </c>
      <c r="I436" s="92">
        <v>1E-4</v>
      </c>
    </row>
    <row r="437" spans="1:9" ht="36.200000000000003" customHeight="1" x14ac:dyDescent="0.25">
      <c r="A437" s="91" t="s">
        <v>824</v>
      </c>
      <c r="B437" s="73">
        <v>97541</v>
      </c>
      <c r="C437" s="70" t="s">
        <v>56</v>
      </c>
      <c r="D437" s="76" t="s">
        <v>823</v>
      </c>
      <c r="E437" s="70" t="s">
        <v>31</v>
      </c>
      <c r="F437" s="300">
        <v>3</v>
      </c>
      <c r="G437" s="311">
        <v>23.54</v>
      </c>
      <c r="H437" s="306">
        <f t="shared" si="17"/>
        <v>70.62</v>
      </c>
      <c r="I437" s="92">
        <v>1E-4</v>
      </c>
    </row>
    <row r="438" spans="1:9" ht="28.5" customHeight="1" x14ac:dyDescent="0.25">
      <c r="A438" s="91" t="s">
        <v>822</v>
      </c>
      <c r="B438" s="73">
        <v>103029</v>
      </c>
      <c r="C438" s="70" t="s">
        <v>56</v>
      </c>
      <c r="D438" s="76" t="s">
        <v>821</v>
      </c>
      <c r="E438" s="70" t="s">
        <v>31</v>
      </c>
      <c r="F438" s="300">
        <v>1</v>
      </c>
      <c r="G438" s="311">
        <v>39.159999999999997</v>
      </c>
      <c r="H438" s="306">
        <f t="shared" si="17"/>
        <v>39.159999999999997</v>
      </c>
      <c r="I438" s="92">
        <v>0</v>
      </c>
    </row>
    <row r="439" spans="1:9" ht="36.200000000000003" customHeight="1" x14ac:dyDescent="0.25">
      <c r="A439" s="91" t="s">
        <v>820</v>
      </c>
      <c r="B439" s="73">
        <v>92692</v>
      </c>
      <c r="C439" s="70" t="s">
        <v>56</v>
      </c>
      <c r="D439" s="76" t="s">
        <v>819</v>
      </c>
      <c r="E439" s="70" t="s">
        <v>31</v>
      </c>
      <c r="F439" s="300">
        <v>2</v>
      </c>
      <c r="G439" s="311">
        <v>11.45</v>
      </c>
      <c r="H439" s="306">
        <f t="shared" si="17"/>
        <v>22.9</v>
      </c>
      <c r="I439" s="92">
        <v>0</v>
      </c>
    </row>
    <row r="440" spans="1:9" ht="28.5" customHeight="1" x14ac:dyDescent="0.25">
      <c r="A440" s="91" t="s">
        <v>818</v>
      </c>
      <c r="B440" s="73">
        <v>97553</v>
      </c>
      <c r="C440" s="70" t="s">
        <v>56</v>
      </c>
      <c r="D440" s="76" t="s">
        <v>817</v>
      </c>
      <c r="E440" s="70" t="s">
        <v>31</v>
      </c>
      <c r="F440" s="300">
        <v>1</v>
      </c>
      <c r="G440" s="311">
        <v>61.96</v>
      </c>
      <c r="H440" s="306">
        <f t="shared" si="17"/>
        <v>61.96</v>
      </c>
      <c r="I440" s="92">
        <v>1E-4</v>
      </c>
    </row>
    <row r="441" spans="1:9" ht="14.25" customHeight="1" x14ac:dyDescent="0.25">
      <c r="A441" s="93" t="s">
        <v>816</v>
      </c>
      <c r="B441" s="74"/>
      <c r="C441" s="74"/>
      <c r="D441" s="75" t="s">
        <v>815</v>
      </c>
      <c r="E441" s="74"/>
      <c r="F441" s="302"/>
      <c r="G441" s="313"/>
      <c r="H441" s="307">
        <f>SUM(H442:H444)</f>
        <v>1913.83</v>
      </c>
      <c r="I441" s="94">
        <v>1.6000000000000001E-3</v>
      </c>
    </row>
    <row r="442" spans="1:9" ht="36.200000000000003" customHeight="1" x14ac:dyDescent="0.25">
      <c r="A442" s="98">
        <v>40787</v>
      </c>
      <c r="B442" s="73">
        <v>92688</v>
      </c>
      <c r="C442" s="70" t="s">
        <v>56</v>
      </c>
      <c r="D442" s="76" t="s">
        <v>814</v>
      </c>
      <c r="E442" s="70" t="s">
        <v>55</v>
      </c>
      <c r="F442" s="299">
        <v>49.2</v>
      </c>
      <c r="G442" s="311">
        <v>33.659999999999997</v>
      </c>
      <c r="H442" s="306">
        <f>TRUNC((F442*G442),2)</f>
        <v>1656.07</v>
      </c>
      <c r="I442" s="92">
        <v>1.4E-3</v>
      </c>
    </row>
    <row r="443" spans="1:9" ht="36.200000000000003" customHeight="1" x14ac:dyDescent="0.25">
      <c r="A443" s="98">
        <v>40788</v>
      </c>
      <c r="B443" s="73">
        <v>92701</v>
      </c>
      <c r="C443" s="70" t="s">
        <v>56</v>
      </c>
      <c r="D443" s="76" t="s">
        <v>813</v>
      </c>
      <c r="E443" s="70" t="s">
        <v>31</v>
      </c>
      <c r="F443" s="300">
        <v>9</v>
      </c>
      <c r="G443" s="311">
        <v>25.72</v>
      </c>
      <c r="H443" s="306">
        <f>TRUNC((F443*G443),2)</f>
        <v>231.48</v>
      </c>
      <c r="I443" s="92">
        <v>2.0000000000000001E-4</v>
      </c>
    </row>
    <row r="444" spans="1:9" ht="28.5" customHeight="1" x14ac:dyDescent="0.25">
      <c r="A444" s="98">
        <v>40789</v>
      </c>
      <c r="B444" s="77">
        <v>91020</v>
      </c>
      <c r="C444" s="72" t="s">
        <v>271</v>
      </c>
      <c r="D444" s="76" t="s">
        <v>812</v>
      </c>
      <c r="E444" s="70" t="s">
        <v>375</v>
      </c>
      <c r="F444" s="300">
        <v>1</v>
      </c>
      <c r="G444" s="311">
        <v>26.28</v>
      </c>
      <c r="H444" s="306">
        <f>TRUNC((F444*G444),2)</f>
        <v>26.28</v>
      </c>
      <c r="I444" s="92">
        <v>0</v>
      </c>
    </row>
    <row r="445" spans="1:9" ht="14.25" customHeight="1" x14ac:dyDescent="0.25">
      <c r="A445" s="93" t="s">
        <v>811</v>
      </c>
      <c r="B445" s="74"/>
      <c r="C445" s="74"/>
      <c r="D445" s="75" t="s">
        <v>810</v>
      </c>
      <c r="E445" s="74"/>
      <c r="F445" s="302"/>
      <c r="G445" s="313"/>
      <c r="H445" s="307">
        <f>H446+H449</f>
        <v>1678.57</v>
      </c>
      <c r="I445" s="94">
        <v>1.4E-3</v>
      </c>
    </row>
    <row r="446" spans="1:9" ht="14.25" customHeight="1" x14ac:dyDescent="0.25">
      <c r="A446" s="93" t="s">
        <v>809</v>
      </c>
      <c r="B446" s="74"/>
      <c r="C446" s="74"/>
      <c r="D446" s="75" t="s">
        <v>294</v>
      </c>
      <c r="E446" s="74"/>
      <c r="F446" s="302"/>
      <c r="G446" s="313"/>
      <c r="H446" s="307">
        <f>SUM(H447:H448)</f>
        <v>39.049999999999997</v>
      </c>
      <c r="I446" s="94">
        <v>0</v>
      </c>
    </row>
    <row r="447" spans="1:9" ht="28.5" customHeight="1" x14ac:dyDescent="0.25">
      <c r="A447" s="98">
        <v>40909</v>
      </c>
      <c r="B447" s="77">
        <v>20118</v>
      </c>
      <c r="C447" s="72" t="s">
        <v>271</v>
      </c>
      <c r="D447" s="71" t="s">
        <v>293</v>
      </c>
      <c r="E447" s="70" t="s">
        <v>290</v>
      </c>
      <c r="F447" s="299">
        <v>0.4</v>
      </c>
      <c r="G447" s="311">
        <v>29.86</v>
      </c>
      <c r="H447" s="306">
        <f>TRUNC((F447*G447),2)</f>
        <v>11.94</v>
      </c>
      <c r="I447" s="92">
        <v>0</v>
      </c>
    </row>
    <row r="448" spans="1:9" ht="28.5" customHeight="1" x14ac:dyDescent="0.25">
      <c r="A448" s="98">
        <v>40910</v>
      </c>
      <c r="B448" s="77">
        <v>30104</v>
      </c>
      <c r="C448" s="72" t="s">
        <v>271</v>
      </c>
      <c r="D448" s="71" t="s">
        <v>291</v>
      </c>
      <c r="E448" s="70" t="s">
        <v>290</v>
      </c>
      <c r="F448" s="299">
        <v>0.4</v>
      </c>
      <c r="G448" s="311">
        <v>67.790000000000006</v>
      </c>
      <c r="H448" s="306">
        <f>TRUNC((F448*G448),2)</f>
        <v>27.11</v>
      </c>
      <c r="I448" s="92">
        <v>0</v>
      </c>
    </row>
    <row r="449" spans="1:9" ht="14.25" customHeight="1" x14ac:dyDescent="0.25">
      <c r="A449" s="93" t="s">
        <v>808</v>
      </c>
      <c r="B449" s="74"/>
      <c r="C449" s="74"/>
      <c r="D449" s="75" t="s">
        <v>807</v>
      </c>
      <c r="E449" s="74"/>
      <c r="F449" s="302"/>
      <c r="G449" s="313"/>
      <c r="H449" s="307">
        <f>SUM(H450:H451)</f>
        <v>1639.52</v>
      </c>
      <c r="I449" s="94">
        <v>1.2999999999999999E-3</v>
      </c>
    </row>
    <row r="450" spans="1:9" ht="28.5" customHeight="1" x14ac:dyDescent="0.25">
      <c r="A450" s="98">
        <v>40940</v>
      </c>
      <c r="B450" s="73">
        <v>180101</v>
      </c>
      <c r="C450" s="72" t="s">
        <v>271</v>
      </c>
      <c r="D450" s="76" t="s">
        <v>806</v>
      </c>
      <c r="E450" s="70" t="s">
        <v>270</v>
      </c>
      <c r="F450" s="301">
        <v>2.44</v>
      </c>
      <c r="G450" s="311">
        <v>497.98</v>
      </c>
      <c r="H450" s="306">
        <f>TRUNC((F450*G450),2)</f>
        <v>1215.07</v>
      </c>
      <c r="I450" s="92">
        <v>1E-3</v>
      </c>
    </row>
    <row r="451" spans="1:9" ht="28.5" customHeight="1" x14ac:dyDescent="0.25">
      <c r="A451" s="98">
        <v>40941</v>
      </c>
      <c r="B451" s="73">
        <v>271608</v>
      </c>
      <c r="C451" s="72" t="s">
        <v>271</v>
      </c>
      <c r="D451" s="71" t="s">
        <v>276</v>
      </c>
      <c r="E451" s="70" t="s">
        <v>270</v>
      </c>
      <c r="F451" s="299">
        <v>1.1000000000000001</v>
      </c>
      <c r="G451" s="311">
        <v>385.87</v>
      </c>
      <c r="H451" s="306">
        <f>TRUNC((F451*G451),2)</f>
        <v>424.45</v>
      </c>
      <c r="I451" s="92">
        <v>2.9999999999999997E-4</v>
      </c>
    </row>
    <row r="452" spans="1:9" ht="14.25" customHeight="1" x14ac:dyDescent="0.25">
      <c r="A452" s="93" t="s">
        <v>805</v>
      </c>
      <c r="B452" s="74"/>
      <c r="C452" s="74"/>
      <c r="D452" s="75" t="s">
        <v>804</v>
      </c>
      <c r="E452" s="74"/>
      <c r="F452" s="302"/>
      <c r="G452" s="313"/>
      <c r="H452" s="307">
        <f>SUM(H453:H457)</f>
        <v>18495</v>
      </c>
      <c r="I452" s="94">
        <v>1.52E-2</v>
      </c>
    </row>
    <row r="453" spans="1:9" ht="28.5" customHeight="1" x14ac:dyDescent="0.25">
      <c r="A453" s="91" t="s">
        <v>803</v>
      </c>
      <c r="B453" s="73">
        <v>270310</v>
      </c>
      <c r="C453" s="72" t="s">
        <v>271</v>
      </c>
      <c r="D453" s="76" t="s">
        <v>802</v>
      </c>
      <c r="E453" s="70" t="s">
        <v>270</v>
      </c>
      <c r="F453" s="300">
        <v>89</v>
      </c>
      <c r="G453" s="311">
        <v>114.29</v>
      </c>
      <c r="H453" s="306">
        <f>TRUNC((F453*G453),2)</f>
        <v>10171.81</v>
      </c>
      <c r="I453" s="92">
        <v>8.3999999999999995E-3</v>
      </c>
    </row>
    <row r="454" spans="1:9" ht="28.5" customHeight="1" x14ac:dyDescent="0.25">
      <c r="A454" s="91" t="s">
        <v>801</v>
      </c>
      <c r="B454" s="73">
        <v>200101</v>
      </c>
      <c r="C454" s="72" t="s">
        <v>271</v>
      </c>
      <c r="D454" s="71" t="s">
        <v>279</v>
      </c>
      <c r="E454" s="70" t="s">
        <v>270</v>
      </c>
      <c r="F454" s="300">
        <v>178</v>
      </c>
      <c r="G454" s="311">
        <v>4.6100000000000003</v>
      </c>
      <c r="H454" s="306">
        <f>TRUNC((F454*G454),2)</f>
        <v>820.58</v>
      </c>
      <c r="I454" s="92">
        <v>6.9999999999999999E-4</v>
      </c>
    </row>
    <row r="455" spans="1:9" ht="28.5" customHeight="1" x14ac:dyDescent="0.25">
      <c r="A455" s="91" t="s">
        <v>800</v>
      </c>
      <c r="B455" s="73">
        <v>200403</v>
      </c>
      <c r="C455" s="72" t="s">
        <v>271</v>
      </c>
      <c r="D455" s="71" t="s">
        <v>136</v>
      </c>
      <c r="E455" s="70" t="s">
        <v>270</v>
      </c>
      <c r="F455" s="300">
        <v>178</v>
      </c>
      <c r="G455" s="311">
        <v>13.94</v>
      </c>
      <c r="H455" s="306">
        <f>TRUNC((F455*G455),2)</f>
        <v>2481.3200000000002</v>
      </c>
      <c r="I455" s="92">
        <v>2E-3</v>
      </c>
    </row>
    <row r="456" spans="1:9" ht="28.5" customHeight="1" x14ac:dyDescent="0.25">
      <c r="A456" s="91" t="s">
        <v>799</v>
      </c>
      <c r="B456" s="73">
        <v>261000</v>
      </c>
      <c r="C456" s="72" t="s">
        <v>271</v>
      </c>
      <c r="D456" s="71" t="s">
        <v>54</v>
      </c>
      <c r="E456" s="70" t="s">
        <v>270</v>
      </c>
      <c r="F456" s="300">
        <v>178</v>
      </c>
      <c r="G456" s="311">
        <v>10.71</v>
      </c>
      <c r="H456" s="306">
        <f>TRUNC((F456*G456),2)</f>
        <v>1906.38</v>
      </c>
      <c r="I456" s="92">
        <v>1.6000000000000001E-3</v>
      </c>
    </row>
    <row r="457" spans="1:9" ht="36.200000000000003" customHeight="1" x14ac:dyDescent="0.25">
      <c r="A457" s="91" t="s">
        <v>798</v>
      </c>
      <c r="B457" s="73">
        <v>201410</v>
      </c>
      <c r="C457" s="70" t="s">
        <v>494</v>
      </c>
      <c r="D457" s="76" t="s">
        <v>797</v>
      </c>
      <c r="E457" s="70" t="s">
        <v>270</v>
      </c>
      <c r="F457" s="301">
        <v>57.78</v>
      </c>
      <c r="G457" s="311">
        <v>53.91</v>
      </c>
      <c r="H457" s="306">
        <f>TRUNC((F457*G457),2)</f>
        <v>3114.91</v>
      </c>
      <c r="I457" s="92">
        <v>2.5999999999999999E-3</v>
      </c>
    </row>
    <row r="458" spans="1:9" ht="14.25" customHeight="1" x14ac:dyDescent="0.25">
      <c r="A458" s="93" t="s">
        <v>796</v>
      </c>
      <c r="B458" s="74"/>
      <c r="C458" s="74"/>
      <c r="D458" s="75" t="s">
        <v>795</v>
      </c>
      <c r="E458" s="74"/>
      <c r="F458" s="302"/>
      <c r="G458" s="313"/>
      <c r="H458" s="307">
        <f>H459+H466</f>
        <v>7556.9700000000012</v>
      </c>
      <c r="I458" s="94">
        <v>6.1999999999999998E-3</v>
      </c>
    </row>
    <row r="459" spans="1:9" ht="14.25" customHeight="1" x14ac:dyDescent="0.25">
      <c r="A459" s="93" t="s">
        <v>794</v>
      </c>
      <c r="B459" s="74"/>
      <c r="C459" s="74"/>
      <c r="D459" s="75" t="s">
        <v>294</v>
      </c>
      <c r="E459" s="74"/>
      <c r="F459" s="302"/>
      <c r="G459" s="313"/>
      <c r="H459" s="307">
        <f>SUM(H460:H465)</f>
        <v>194.60000000000002</v>
      </c>
      <c r="I459" s="94">
        <v>2.0000000000000001E-4</v>
      </c>
    </row>
    <row r="460" spans="1:9" ht="28.5" customHeight="1" x14ac:dyDescent="0.25">
      <c r="A460" s="98">
        <v>41640</v>
      </c>
      <c r="B460" s="77">
        <v>20106</v>
      </c>
      <c r="C460" s="72" t="s">
        <v>271</v>
      </c>
      <c r="D460" s="71" t="s">
        <v>292</v>
      </c>
      <c r="E460" s="70" t="s">
        <v>270</v>
      </c>
      <c r="F460" s="301">
        <v>3.78</v>
      </c>
      <c r="G460" s="311">
        <v>4.78</v>
      </c>
      <c r="H460" s="306">
        <f t="shared" ref="H460:H465" si="18">TRUNC((F460*G460),2)</f>
        <v>18.059999999999999</v>
      </c>
      <c r="I460" s="92">
        <v>0</v>
      </c>
    </row>
    <row r="461" spans="1:9" ht="28.5" customHeight="1" x14ac:dyDescent="0.25">
      <c r="A461" s="98">
        <v>41641</v>
      </c>
      <c r="B461" s="77">
        <v>20118</v>
      </c>
      <c r="C461" s="72" t="s">
        <v>271</v>
      </c>
      <c r="D461" s="71" t="s">
        <v>293</v>
      </c>
      <c r="E461" s="70" t="s">
        <v>290</v>
      </c>
      <c r="F461" s="301">
        <v>0.56000000000000005</v>
      </c>
      <c r="G461" s="311">
        <v>29.86</v>
      </c>
      <c r="H461" s="306">
        <f t="shared" si="18"/>
        <v>16.72</v>
      </c>
      <c r="I461" s="92">
        <v>0</v>
      </c>
    </row>
    <row r="462" spans="1:9" ht="28.5" customHeight="1" x14ac:dyDescent="0.25">
      <c r="A462" s="98">
        <v>41642</v>
      </c>
      <c r="B462" s="77">
        <v>20137</v>
      </c>
      <c r="C462" s="72" t="s">
        <v>271</v>
      </c>
      <c r="D462" s="76" t="s">
        <v>793</v>
      </c>
      <c r="E462" s="70" t="s">
        <v>303</v>
      </c>
      <c r="F462" s="300">
        <v>2</v>
      </c>
      <c r="G462" s="311">
        <v>2.98</v>
      </c>
      <c r="H462" s="306">
        <f t="shared" si="18"/>
        <v>5.96</v>
      </c>
      <c r="I462" s="92">
        <v>0</v>
      </c>
    </row>
    <row r="463" spans="1:9" ht="28.5" customHeight="1" x14ac:dyDescent="0.25">
      <c r="A463" s="98">
        <v>41643</v>
      </c>
      <c r="B463" s="77">
        <v>20138</v>
      </c>
      <c r="C463" s="72" t="s">
        <v>271</v>
      </c>
      <c r="D463" s="76" t="s">
        <v>792</v>
      </c>
      <c r="E463" s="70" t="s">
        <v>303</v>
      </c>
      <c r="F463" s="300">
        <v>2</v>
      </c>
      <c r="G463" s="311">
        <v>3.99</v>
      </c>
      <c r="H463" s="306">
        <f t="shared" si="18"/>
        <v>7.98</v>
      </c>
      <c r="I463" s="92">
        <v>0</v>
      </c>
    </row>
    <row r="464" spans="1:9" ht="28.5" customHeight="1" x14ac:dyDescent="0.25">
      <c r="A464" s="98">
        <v>41644</v>
      </c>
      <c r="B464" s="72" t="s">
        <v>791</v>
      </c>
      <c r="C464" s="70" t="s">
        <v>298</v>
      </c>
      <c r="D464" s="76" t="s">
        <v>790</v>
      </c>
      <c r="E464" s="70" t="s">
        <v>248</v>
      </c>
      <c r="F464" s="300">
        <v>4</v>
      </c>
      <c r="G464" s="311">
        <v>4.78</v>
      </c>
      <c r="H464" s="306">
        <f t="shared" si="18"/>
        <v>19.12</v>
      </c>
      <c r="I464" s="92">
        <v>0</v>
      </c>
    </row>
    <row r="465" spans="1:9" ht="28.5" customHeight="1" x14ac:dyDescent="0.25">
      <c r="A465" s="98">
        <v>41645</v>
      </c>
      <c r="B465" s="77">
        <v>30104</v>
      </c>
      <c r="C465" s="72" t="s">
        <v>271</v>
      </c>
      <c r="D465" s="71" t="s">
        <v>291</v>
      </c>
      <c r="E465" s="70" t="s">
        <v>290</v>
      </c>
      <c r="F465" s="301">
        <v>1.87</v>
      </c>
      <c r="G465" s="311">
        <v>67.790000000000006</v>
      </c>
      <c r="H465" s="306">
        <f t="shared" si="18"/>
        <v>126.76</v>
      </c>
      <c r="I465" s="92">
        <v>1E-4</v>
      </c>
    </row>
    <row r="466" spans="1:9" ht="14.25" customHeight="1" x14ac:dyDescent="0.25">
      <c r="A466" s="93" t="s">
        <v>789</v>
      </c>
      <c r="B466" s="74"/>
      <c r="C466" s="74"/>
      <c r="D466" s="75" t="s">
        <v>788</v>
      </c>
      <c r="E466" s="74"/>
      <c r="F466" s="302"/>
      <c r="G466" s="313"/>
      <c r="H466" s="307">
        <f>SUM(H467:H477)</f>
        <v>7362.3700000000008</v>
      </c>
      <c r="I466" s="94">
        <v>6.1000000000000004E-3</v>
      </c>
    </row>
    <row r="467" spans="1:9" ht="28.5" customHeight="1" x14ac:dyDescent="0.25">
      <c r="A467" s="98">
        <v>41671</v>
      </c>
      <c r="B467" s="73">
        <v>180501</v>
      </c>
      <c r="C467" s="72" t="s">
        <v>271</v>
      </c>
      <c r="D467" s="71" t="s">
        <v>349</v>
      </c>
      <c r="E467" s="70" t="s">
        <v>270</v>
      </c>
      <c r="F467" s="301">
        <v>3.36</v>
      </c>
      <c r="G467" s="311">
        <v>667.25</v>
      </c>
      <c r="H467" s="306">
        <f t="shared" ref="H467:H477" si="19">TRUNC((F467*G467),2)</f>
        <v>2241.96</v>
      </c>
      <c r="I467" s="92">
        <v>1.8E-3</v>
      </c>
    </row>
    <row r="468" spans="1:9" ht="28.5" customHeight="1" x14ac:dyDescent="0.25">
      <c r="A468" s="98">
        <v>41672</v>
      </c>
      <c r="B468" s="73">
        <v>100160</v>
      </c>
      <c r="C468" s="72" t="s">
        <v>271</v>
      </c>
      <c r="D468" s="76" t="s">
        <v>364</v>
      </c>
      <c r="E468" s="70" t="s">
        <v>270</v>
      </c>
      <c r="F468" s="301">
        <v>3.78</v>
      </c>
      <c r="G468" s="311">
        <v>40.65</v>
      </c>
      <c r="H468" s="306">
        <f t="shared" si="19"/>
        <v>153.65</v>
      </c>
      <c r="I468" s="92">
        <v>1E-4</v>
      </c>
    </row>
    <row r="469" spans="1:9" ht="28.5" customHeight="1" x14ac:dyDescent="0.25">
      <c r="A469" s="98">
        <v>41673</v>
      </c>
      <c r="B469" s="73">
        <v>200101</v>
      </c>
      <c r="C469" s="72" t="s">
        <v>271</v>
      </c>
      <c r="D469" s="71" t="s">
        <v>279</v>
      </c>
      <c r="E469" s="70" t="s">
        <v>270</v>
      </c>
      <c r="F469" s="301">
        <v>7.56</v>
      </c>
      <c r="G469" s="311">
        <v>4.6100000000000003</v>
      </c>
      <c r="H469" s="306">
        <f t="shared" si="19"/>
        <v>34.85</v>
      </c>
      <c r="I469" s="92">
        <v>0</v>
      </c>
    </row>
    <row r="470" spans="1:9" ht="28.5" customHeight="1" x14ac:dyDescent="0.25">
      <c r="A470" s="98">
        <v>41674</v>
      </c>
      <c r="B470" s="73">
        <v>200403</v>
      </c>
      <c r="C470" s="72" t="s">
        <v>271</v>
      </c>
      <c r="D470" s="71" t="s">
        <v>136</v>
      </c>
      <c r="E470" s="70" t="s">
        <v>270</v>
      </c>
      <c r="F470" s="301">
        <v>7.56</v>
      </c>
      <c r="G470" s="311">
        <v>13.94</v>
      </c>
      <c r="H470" s="306">
        <f t="shared" si="19"/>
        <v>105.38</v>
      </c>
      <c r="I470" s="92">
        <v>1E-4</v>
      </c>
    </row>
    <row r="471" spans="1:9" ht="28.5" customHeight="1" x14ac:dyDescent="0.25">
      <c r="A471" s="98">
        <v>41675</v>
      </c>
      <c r="B471" s="73">
        <v>261301</v>
      </c>
      <c r="C471" s="72" t="s">
        <v>271</v>
      </c>
      <c r="D471" s="71" t="s">
        <v>274</v>
      </c>
      <c r="E471" s="70" t="s">
        <v>270</v>
      </c>
      <c r="F471" s="301">
        <v>7.56</v>
      </c>
      <c r="G471" s="311">
        <v>6.27</v>
      </c>
      <c r="H471" s="306">
        <f t="shared" si="19"/>
        <v>47.4</v>
      </c>
      <c r="I471" s="92">
        <v>0</v>
      </c>
    </row>
    <row r="472" spans="1:9" ht="28.5" customHeight="1" x14ac:dyDescent="0.25">
      <c r="A472" s="98">
        <v>41676</v>
      </c>
      <c r="B472" s="73">
        <v>261000</v>
      </c>
      <c r="C472" s="72" t="s">
        <v>271</v>
      </c>
      <c r="D472" s="71" t="s">
        <v>54</v>
      </c>
      <c r="E472" s="70" t="s">
        <v>270</v>
      </c>
      <c r="F472" s="301">
        <v>3.78</v>
      </c>
      <c r="G472" s="311">
        <v>10.71</v>
      </c>
      <c r="H472" s="306">
        <f t="shared" si="19"/>
        <v>40.479999999999997</v>
      </c>
      <c r="I472" s="92">
        <v>0</v>
      </c>
    </row>
    <row r="473" spans="1:9" ht="28.5" customHeight="1" x14ac:dyDescent="0.25">
      <c r="A473" s="98">
        <v>41677</v>
      </c>
      <c r="B473" s="77">
        <v>80503</v>
      </c>
      <c r="C473" s="72" t="s">
        <v>271</v>
      </c>
      <c r="D473" s="71" t="s">
        <v>787</v>
      </c>
      <c r="E473" s="70" t="s">
        <v>375</v>
      </c>
      <c r="F473" s="300">
        <v>2</v>
      </c>
      <c r="G473" s="311">
        <v>638.12</v>
      </c>
      <c r="H473" s="306">
        <f t="shared" si="19"/>
        <v>1276.24</v>
      </c>
      <c r="I473" s="92">
        <v>1.1000000000000001E-3</v>
      </c>
    </row>
    <row r="474" spans="1:9" ht="28.5" customHeight="1" x14ac:dyDescent="0.25">
      <c r="A474" s="98">
        <v>41678</v>
      </c>
      <c r="B474" s="77">
        <v>80543</v>
      </c>
      <c r="C474" s="72" t="s">
        <v>271</v>
      </c>
      <c r="D474" s="71" t="s">
        <v>786</v>
      </c>
      <c r="E474" s="70" t="s">
        <v>375</v>
      </c>
      <c r="F474" s="300">
        <v>2</v>
      </c>
      <c r="G474" s="311">
        <v>188</v>
      </c>
      <c r="H474" s="306">
        <f t="shared" si="19"/>
        <v>376</v>
      </c>
      <c r="I474" s="92">
        <v>2.9999999999999997E-4</v>
      </c>
    </row>
    <row r="475" spans="1:9" ht="28.5" customHeight="1" x14ac:dyDescent="0.25">
      <c r="A475" s="98">
        <v>41679</v>
      </c>
      <c r="B475" s="73">
        <v>201302</v>
      </c>
      <c r="C475" s="72" t="s">
        <v>271</v>
      </c>
      <c r="D475" s="71" t="s">
        <v>785</v>
      </c>
      <c r="E475" s="70" t="s">
        <v>270</v>
      </c>
      <c r="F475" s="301">
        <v>25.04</v>
      </c>
      <c r="G475" s="311">
        <v>68.38</v>
      </c>
      <c r="H475" s="306">
        <f t="shared" si="19"/>
        <v>1712.23</v>
      </c>
      <c r="I475" s="92">
        <v>1.4E-3</v>
      </c>
    </row>
    <row r="476" spans="1:9" ht="28.5" customHeight="1" x14ac:dyDescent="0.25">
      <c r="A476" s="99">
        <v>40223</v>
      </c>
      <c r="B476" s="73">
        <v>230174</v>
      </c>
      <c r="C476" s="72" t="s">
        <v>271</v>
      </c>
      <c r="D476" s="71" t="s">
        <v>145</v>
      </c>
      <c r="E476" s="70" t="s">
        <v>375</v>
      </c>
      <c r="F476" s="300">
        <v>6</v>
      </c>
      <c r="G476" s="311">
        <v>95.36</v>
      </c>
      <c r="H476" s="306">
        <f t="shared" si="19"/>
        <v>572.16</v>
      </c>
      <c r="I476" s="92">
        <v>5.0000000000000001E-4</v>
      </c>
    </row>
    <row r="477" spans="1:9" ht="28.5" customHeight="1" x14ac:dyDescent="0.25">
      <c r="A477" s="99">
        <v>40588</v>
      </c>
      <c r="B477" s="73">
        <v>230176</v>
      </c>
      <c r="C477" s="72" t="s">
        <v>271</v>
      </c>
      <c r="D477" s="71" t="s">
        <v>144</v>
      </c>
      <c r="E477" s="70" t="s">
        <v>375</v>
      </c>
      <c r="F477" s="300">
        <v>6</v>
      </c>
      <c r="G477" s="311">
        <v>133.66999999999999</v>
      </c>
      <c r="H477" s="306">
        <f t="shared" si="19"/>
        <v>802.02</v>
      </c>
      <c r="I477" s="92">
        <v>6.9999999999999999E-4</v>
      </c>
    </row>
    <row r="478" spans="1:9" ht="14.25" customHeight="1" x14ac:dyDescent="0.25">
      <c r="A478" s="93" t="s">
        <v>784</v>
      </c>
      <c r="B478" s="74"/>
      <c r="C478" s="74"/>
      <c r="D478" s="75" t="s">
        <v>236</v>
      </c>
      <c r="E478" s="74"/>
      <c r="F478" s="302"/>
      <c r="G478" s="313"/>
      <c r="H478" s="307">
        <f>SUM(H479:H563)</f>
        <v>128875.07000000002</v>
      </c>
      <c r="I478" s="94">
        <v>0.106</v>
      </c>
    </row>
    <row r="479" spans="1:9" ht="28.5" customHeight="1" x14ac:dyDescent="0.25">
      <c r="A479" s="91" t="s">
        <v>783</v>
      </c>
      <c r="B479" s="77">
        <v>70691</v>
      </c>
      <c r="C479" s="72" t="s">
        <v>271</v>
      </c>
      <c r="D479" s="71" t="s">
        <v>777</v>
      </c>
      <c r="E479" s="70" t="s">
        <v>303</v>
      </c>
      <c r="F479" s="300">
        <v>269</v>
      </c>
      <c r="G479" s="311">
        <v>6.61</v>
      </c>
      <c r="H479" s="306">
        <f t="shared" ref="H479:H510" si="20">TRUNC((F479*G479),2)</f>
        <v>1778.09</v>
      </c>
      <c r="I479" s="92">
        <v>1.5E-3</v>
      </c>
    </row>
    <row r="480" spans="1:9" ht="28.5" customHeight="1" x14ac:dyDescent="0.25">
      <c r="A480" s="91" t="s">
        <v>782</v>
      </c>
      <c r="B480" s="77">
        <v>70692</v>
      </c>
      <c r="C480" s="72" t="s">
        <v>271</v>
      </c>
      <c r="D480" s="71" t="s">
        <v>781</v>
      </c>
      <c r="E480" s="70" t="s">
        <v>303</v>
      </c>
      <c r="F480" s="300">
        <v>2</v>
      </c>
      <c r="G480" s="311">
        <v>8.52</v>
      </c>
      <c r="H480" s="306">
        <f t="shared" si="20"/>
        <v>17.04</v>
      </c>
      <c r="I480" s="92">
        <v>0</v>
      </c>
    </row>
    <row r="481" spans="1:9" ht="28.5" customHeight="1" x14ac:dyDescent="0.25">
      <c r="A481" s="91" t="s">
        <v>780</v>
      </c>
      <c r="B481" s="77">
        <v>70680</v>
      </c>
      <c r="C481" s="72" t="s">
        <v>271</v>
      </c>
      <c r="D481" s="71" t="s">
        <v>779</v>
      </c>
      <c r="E481" s="70" t="s">
        <v>303</v>
      </c>
      <c r="F481" s="300">
        <v>208</v>
      </c>
      <c r="G481" s="311">
        <v>6.31</v>
      </c>
      <c r="H481" s="306">
        <f t="shared" si="20"/>
        <v>1312.48</v>
      </c>
      <c r="I481" s="92">
        <v>1.1000000000000001E-3</v>
      </c>
    </row>
    <row r="482" spans="1:9" ht="28.5" customHeight="1" x14ac:dyDescent="0.25">
      <c r="A482" s="91" t="s">
        <v>778</v>
      </c>
      <c r="B482" s="77">
        <v>70691</v>
      </c>
      <c r="C482" s="72" t="s">
        <v>271</v>
      </c>
      <c r="D482" s="71" t="s">
        <v>777</v>
      </c>
      <c r="E482" s="70" t="s">
        <v>303</v>
      </c>
      <c r="F482" s="300">
        <v>25</v>
      </c>
      <c r="G482" s="311">
        <v>6.61</v>
      </c>
      <c r="H482" s="306">
        <f t="shared" si="20"/>
        <v>165.25</v>
      </c>
      <c r="I482" s="92">
        <v>1E-4</v>
      </c>
    </row>
    <row r="483" spans="1:9" ht="28.5" customHeight="1" x14ac:dyDescent="0.25">
      <c r="A483" s="91" t="s">
        <v>776</v>
      </c>
      <c r="B483" s="77">
        <v>70929</v>
      </c>
      <c r="C483" s="72" t="s">
        <v>271</v>
      </c>
      <c r="D483" s="71" t="s">
        <v>163</v>
      </c>
      <c r="E483" s="70" t="s">
        <v>375</v>
      </c>
      <c r="F483" s="300">
        <v>14</v>
      </c>
      <c r="G483" s="311">
        <v>16.2</v>
      </c>
      <c r="H483" s="306">
        <f t="shared" si="20"/>
        <v>226.8</v>
      </c>
      <c r="I483" s="92">
        <v>2.0000000000000001E-4</v>
      </c>
    </row>
    <row r="484" spans="1:9" ht="36.200000000000003" customHeight="1" x14ac:dyDescent="0.25">
      <c r="A484" s="91" t="s">
        <v>775</v>
      </c>
      <c r="B484" s="73">
        <v>91885</v>
      </c>
      <c r="C484" s="70" t="s">
        <v>56</v>
      </c>
      <c r="D484" s="76" t="s">
        <v>774</v>
      </c>
      <c r="E484" s="70" t="s">
        <v>31</v>
      </c>
      <c r="F484" s="300">
        <v>14</v>
      </c>
      <c r="G484" s="311">
        <v>7.91</v>
      </c>
      <c r="H484" s="306">
        <f t="shared" si="20"/>
        <v>110.74</v>
      </c>
      <c r="I484" s="92">
        <v>1E-4</v>
      </c>
    </row>
    <row r="485" spans="1:9" ht="28.5" customHeight="1" x14ac:dyDescent="0.25">
      <c r="A485" s="91" t="s">
        <v>773</v>
      </c>
      <c r="B485" s="77">
        <v>70251</v>
      </c>
      <c r="C485" s="72" t="s">
        <v>271</v>
      </c>
      <c r="D485" s="71" t="s">
        <v>262</v>
      </c>
      <c r="E485" s="70" t="s">
        <v>303</v>
      </c>
      <c r="F485" s="300">
        <v>4</v>
      </c>
      <c r="G485" s="311">
        <v>7.0000000000000007E-2</v>
      </c>
      <c r="H485" s="306">
        <f t="shared" si="20"/>
        <v>0.28000000000000003</v>
      </c>
      <c r="I485" s="92">
        <v>0</v>
      </c>
    </row>
    <row r="486" spans="1:9" ht="28.5" customHeight="1" x14ac:dyDescent="0.25">
      <c r="A486" s="91" t="s">
        <v>772</v>
      </c>
      <c r="B486" s="77">
        <v>70251</v>
      </c>
      <c r="C486" s="72" t="s">
        <v>271</v>
      </c>
      <c r="D486" s="71" t="s">
        <v>262</v>
      </c>
      <c r="E486" s="70" t="s">
        <v>303</v>
      </c>
      <c r="F486" s="300">
        <v>257</v>
      </c>
      <c r="G486" s="311">
        <v>7.0000000000000007E-2</v>
      </c>
      <c r="H486" s="306">
        <f t="shared" si="20"/>
        <v>17.989999999999998</v>
      </c>
      <c r="I486" s="92">
        <v>0</v>
      </c>
    </row>
    <row r="487" spans="1:9" ht="28.5" customHeight="1" x14ac:dyDescent="0.25">
      <c r="A487" s="91" t="s">
        <v>771</v>
      </c>
      <c r="B487" s="77">
        <v>70252</v>
      </c>
      <c r="C487" s="72" t="s">
        <v>271</v>
      </c>
      <c r="D487" s="71" t="s">
        <v>770</v>
      </c>
      <c r="E487" s="70" t="s">
        <v>303</v>
      </c>
      <c r="F487" s="300">
        <v>33</v>
      </c>
      <c r="G487" s="311">
        <v>0.1</v>
      </c>
      <c r="H487" s="306">
        <f t="shared" si="20"/>
        <v>3.3</v>
      </c>
      <c r="I487" s="92">
        <v>0</v>
      </c>
    </row>
    <row r="488" spans="1:9" ht="28.5" customHeight="1" x14ac:dyDescent="0.25">
      <c r="A488" s="91" t="s">
        <v>769</v>
      </c>
      <c r="B488" s="77">
        <v>70390</v>
      </c>
      <c r="C488" s="72" t="s">
        <v>271</v>
      </c>
      <c r="D488" s="71" t="s">
        <v>768</v>
      </c>
      <c r="E488" s="70" t="s">
        <v>303</v>
      </c>
      <c r="F488" s="300">
        <v>28</v>
      </c>
      <c r="G488" s="311">
        <v>0.55000000000000004</v>
      </c>
      <c r="H488" s="306">
        <f t="shared" si="20"/>
        <v>15.4</v>
      </c>
      <c r="I488" s="92">
        <v>0</v>
      </c>
    </row>
    <row r="489" spans="1:9" ht="28.5" customHeight="1" x14ac:dyDescent="0.25">
      <c r="A489" s="91" t="s">
        <v>767</v>
      </c>
      <c r="B489" s="77">
        <v>70391</v>
      </c>
      <c r="C489" s="72" t="s">
        <v>271</v>
      </c>
      <c r="D489" s="71" t="s">
        <v>198</v>
      </c>
      <c r="E489" s="70" t="s">
        <v>303</v>
      </c>
      <c r="F489" s="300">
        <v>138</v>
      </c>
      <c r="G489" s="311">
        <v>0.6</v>
      </c>
      <c r="H489" s="306">
        <f t="shared" si="20"/>
        <v>82.8</v>
      </c>
      <c r="I489" s="92">
        <v>1E-4</v>
      </c>
    </row>
    <row r="490" spans="1:9" ht="28.5" customHeight="1" x14ac:dyDescent="0.25">
      <c r="A490" s="91" t="s">
        <v>766</v>
      </c>
      <c r="B490" s="77">
        <v>71860</v>
      </c>
      <c r="C490" s="72" t="s">
        <v>271</v>
      </c>
      <c r="D490" s="71" t="s">
        <v>765</v>
      </c>
      <c r="E490" s="70" t="s">
        <v>303</v>
      </c>
      <c r="F490" s="300">
        <v>28</v>
      </c>
      <c r="G490" s="311">
        <v>0.38</v>
      </c>
      <c r="H490" s="306">
        <f t="shared" si="20"/>
        <v>10.64</v>
      </c>
      <c r="I490" s="92">
        <v>0</v>
      </c>
    </row>
    <row r="491" spans="1:9" ht="28.5" customHeight="1" x14ac:dyDescent="0.25">
      <c r="A491" s="91" t="s">
        <v>764</v>
      </c>
      <c r="B491" s="77">
        <v>71861</v>
      </c>
      <c r="C491" s="72" t="s">
        <v>271</v>
      </c>
      <c r="D491" s="71" t="s">
        <v>159</v>
      </c>
      <c r="E491" s="70" t="s">
        <v>303</v>
      </c>
      <c r="F491" s="300">
        <v>134</v>
      </c>
      <c r="G491" s="311">
        <v>0.39</v>
      </c>
      <c r="H491" s="306">
        <f t="shared" si="20"/>
        <v>52.26</v>
      </c>
      <c r="I491" s="92">
        <v>0</v>
      </c>
    </row>
    <row r="492" spans="1:9" ht="28.5" customHeight="1" x14ac:dyDescent="0.25">
      <c r="A492" s="91" t="s">
        <v>763</v>
      </c>
      <c r="B492" s="77">
        <v>71861</v>
      </c>
      <c r="C492" s="72" t="s">
        <v>271</v>
      </c>
      <c r="D492" s="71" t="s">
        <v>159</v>
      </c>
      <c r="E492" s="70" t="s">
        <v>303</v>
      </c>
      <c r="F492" s="300">
        <v>4</v>
      </c>
      <c r="G492" s="311">
        <v>0.39</v>
      </c>
      <c r="H492" s="306">
        <f t="shared" si="20"/>
        <v>1.56</v>
      </c>
      <c r="I492" s="92">
        <v>0</v>
      </c>
    </row>
    <row r="493" spans="1:9" ht="28.5" customHeight="1" x14ac:dyDescent="0.25">
      <c r="A493" s="91" t="s">
        <v>762</v>
      </c>
      <c r="B493" s="77">
        <v>71871</v>
      </c>
      <c r="C493" s="72" t="s">
        <v>271</v>
      </c>
      <c r="D493" s="71" t="s">
        <v>761</v>
      </c>
      <c r="E493" s="70" t="s">
        <v>303</v>
      </c>
      <c r="F493" s="300">
        <v>33</v>
      </c>
      <c r="G493" s="311">
        <v>0.7</v>
      </c>
      <c r="H493" s="306">
        <f t="shared" si="20"/>
        <v>23.1</v>
      </c>
      <c r="I493" s="92">
        <v>0</v>
      </c>
    </row>
    <row r="494" spans="1:9" ht="28.5" customHeight="1" x14ac:dyDescent="0.25">
      <c r="A494" s="91" t="s">
        <v>760</v>
      </c>
      <c r="B494" s="77">
        <v>71872</v>
      </c>
      <c r="C494" s="72" t="s">
        <v>271</v>
      </c>
      <c r="D494" s="71" t="s">
        <v>263</v>
      </c>
      <c r="E494" s="70" t="s">
        <v>303</v>
      </c>
      <c r="F494" s="300">
        <v>144</v>
      </c>
      <c r="G494" s="311">
        <v>0.4</v>
      </c>
      <c r="H494" s="306">
        <f t="shared" si="20"/>
        <v>57.6</v>
      </c>
      <c r="I494" s="92">
        <v>0</v>
      </c>
    </row>
    <row r="495" spans="1:9" ht="28.5" customHeight="1" x14ac:dyDescent="0.25">
      <c r="A495" s="91" t="s">
        <v>759</v>
      </c>
      <c r="B495" s="77">
        <v>71981</v>
      </c>
      <c r="C495" s="72" t="s">
        <v>271</v>
      </c>
      <c r="D495" s="71" t="s">
        <v>261</v>
      </c>
      <c r="E495" s="70" t="s">
        <v>303</v>
      </c>
      <c r="F495" s="300">
        <v>201</v>
      </c>
      <c r="G495" s="311">
        <v>0.32</v>
      </c>
      <c r="H495" s="306">
        <f t="shared" si="20"/>
        <v>64.319999999999993</v>
      </c>
      <c r="I495" s="92">
        <v>1E-4</v>
      </c>
    </row>
    <row r="496" spans="1:9" ht="28.5" customHeight="1" x14ac:dyDescent="0.25">
      <c r="A496" s="91" t="s">
        <v>758</v>
      </c>
      <c r="B496" s="77">
        <v>71982</v>
      </c>
      <c r="C496" s="72" t="s">
        <v>271</v>
      </c>
      <c r="D496" s="71" t="s">
        <v>757</v>
      </c>
      <c r="E496" s="70" t="s">
        <v>303</v>
      </c>
      <c r="F496" s="300">
        <v>33</v>
      </c>
      <c r="G496" s="311">
        <v>0.34</v>
      </c>
      <c r="H496" s="306">
        <f t="shared" si="20"/>
        <v>11.22</v>
      </c>
      <c r="I496" s="92">
        <v>0</v>
      </c>
    </row>
    <row r="497" spans="1:9" ht="28.5" customHeight="1" x14ac:dyDescent="0.25">
      <c r="A497" s="91" t="s">
        <v>756</v>
      </c>
      <c r="B497" s="77">
        <v>71371</v>
      </c>
      <c r="C497" s="72" t="s">
        <v>271</v>
      </c>
      <c r="D497" s="71" t="s">
        <v>505</v>
      </c>
      <c r="E497" s="70" t="s">
        <v>303</v>
      </c>
      <c r="F497" s="300">
        <v>33</v>
      </c>
      <c r="G497" s="311">
        <v>5.59</v>
      </c>
      <c r="H497" s="306">
        <f t="shared" si="20"/>
        <v>184.47</v>
      </c>
      <c r="I497" s="92">
        <v>2.0000000000000001E-4</v>
      </c>
    </row>
    <row r="498" spans="1:9" ht="28.5" customHeight="1" x14ac:dyDescent="0.25">
      <c r="A498" s="91" t="s">
        <v>755</v>
      </c>
      <c r="B498" s="77">
        <v>72660</v>
      </c>
      <c r="C498" s="72" t="s">
        <v>271</v>
      </c>
      <c r="D498" s="71" t="s">
        <v>754</v>
      </c>
      <c r="E498" s="70" t="s">
        <v>55</v>
      </c>
      <c r="F498" s="300">
        <v>33</v>
      </c>
      <c r="G498" s="311">
        <v>10.77</v>
      </c>
      <c r="H498" s="306">
        <f t="shared" si="20"/>
        <v>355.41</v>
      </c>
      <c r="I498" s="92">
        <v>2.9999999999999997E-4</v>
      </c>
    </row>
    <row r="499" spans="1:9" ht="28.5" customHeight="1" x14ac:dyDescent="0.25">
      <c r="A499" s="91" t="s">
        <v>753</v>
      </c>
      <c r="B499" s="77">
        <v>70647</v>
      </c>
      <c r="C499" s="72" t="s">
        <v>271</v>
      </c>
      <c r="D499" s="71" t="s">
        <v>752</v>
      </c>
      <c r="E499" s="70" t="s">
        <v>303</v>
      </c>
      <c r="F499" s="300">
        <v>1</v>
      </c>
      <c r="G499" s="311">
        <v>98.39</v>
      </c>
      <c r="H499" s="306">
        <f t="shared" si="20"/>
        <v>98.39</v>
      </c>
      <c r="I499" s="92">
        <v>1E-4</v>
      </c>
    </row>
    <row r="500" spans="1:9" ht="28.5" customHeight="1" x14ac:dyDescent="0.25">
      <c r="A500" s="91" t="s">
        <v>751</v>
      </c>
      <c r="B500" s="77">
        <v>71381</v>
      </c>
      <c r="C500" s="72" t="s">
        <v>271</v>
      </c>
      <c r="D500" s="71" t="s">
        <v>548</v>
      </c>
      <c r="E500" s="70" t="s">
        <v>303</v>
      </c>
      <c r="F500" s="300">
        <v>3</v>
      </c>
      <c r="G500" s="311">
        <v>77.38</v>
      </c>
      <c r="H500" s="306">
        <f t="shared" si="20"/>
        <v>232.14</v>
      </c>
      <c r="I500" s="92">
        <v>2.0000000000000001E-4</v>
      </c>
    </row>
    <row r="501" spans="1:9" ht="28.5" customHeight="1" x14ac:dyDescent="0.25">
      <c r="A501" s="91" t="s">
        <v>750</v>
      </c>
      <c r="B501" s="77">
        <v>70509</v>
      </c>
      <c r="C501" s="72" t="s">
        <v>271</v>
      </c>
      <c r="D501" s="71" t="s">
        <v>749</v>
      </c>
      <c r="E501" s="70" t="s">
        <v>55</v>
      </c>
      <c r="F501" s="299">
        <v>716.4</v>
      </c>
      <c r="G501" s="311">
        <v>8.9600000000000009</v>
      </c>
      <c r="H501" s="306">
        <f t="shared" si="20"/>
        <v>6418.94</v>
      </c>
      <c r="I501" s="92">
        <v>5.3E-3</v>
      </c>
    </row>
    <row r="502" spans="1:9" ht="28.5" customHeight="1" x14ac:dyDescent="0.25">
      <c r="A502" s="91" t="s">
        <v>748</v>
      </c>
      <c r="B502" s="77">
        <v>70510</v>
      </c>
      <c r="C502" s="72" t="s">
        <v>271</v>
      </c>
      <c r="D502" s="71" t="s">
        <v>747</v>
      </c>
      <c r="E502" s="70" t="s">
        <v>55</v>
      </c>
      <c r="F502" s="301">
        <v>717.85</v>
      </c>
      <c r="G502" s="311">
        <v>15.43</v>
      </c>
      <c r="H502" s="306">
        <f t="shared" si="20"/>
        <v>11076.42</v>
      </c>
      <c r="I502" s="92">
        <v>9.1000000000000004E-3</v>
      </c>
    </row>
    <row r="503" spans="1:9" ht="28.5" customHeight="1" x14ac:dyDescent="0.25">
      <c r="A503" s="91" t="s">
        <v>746</v>
      </c>
      <c r="B503" s="77">
        <v>70514</v>
      </c>
      <c r="C503" s="72" t="s">
        <v>271</v>
      </c>
      <c r="D503" s="71" t="s">
        <v>745</v>
      </c>
      <c r="E503" s="70" t="s">
        <v>55</v>
      </c>
      <c r="F503" s="301">
        <v>46.72</v>
      </c>
      <c r="G503" s="311">
        <v>53.73</v>
      </c>
      <c r="H503" s="306">
        <f t="shared" si="20"/>
        <v>2510.2600000000002</v>
      </c>
      <c r="I503" s="92">
        <v>2.0999999999999999E-3</v>
      </c>
    </row>
    <row r="504" spans="1:9" ht="28.5" customHeight="1" x14ac:dyDescent="0.25">
      <c r="A504" s="91" t="s">
        <v>744</v>
      </c>
      <c r="B504" s="77">
        <v>70563</v>
      </c>
      <c r="C504" s="72" t="s">
        <v>271</v>
      </c>
      <c r="D504" s="71" t="s">
        <v>743</v>
      </c>
      <c r="E504" s="70" t="s">
        <v>284</v>
      </c>
      <c r="F504" s="299">
        <v>5557.9</v>
      </c>
      <c r="G504" s="311">
        <v>3.72</v>
      </c>
      <c r="H504" s="306">
        <f t="shared" si="20"/>
        <v>20675.38</v>
      </c>
      <c r="I504" s="92">
        <v>1.7000000000000001E-2</v>
      </c>
    </row>
    <row r="505" spans="1:9" ht="28.5" customHeight="1" x14ac:dyDescent="0.25">
      <c r="A505" s="91" t="s">
        <v>742</v>
      </c>
      <c r="B505" s="77">
        <v>70564</v>
      </c>
      <c r="C505" s="72" t="s">
        <v>271</v>
      </c>
      <c r="D505" s="71" t="s">
        <v>250</v>
      </c>
      <c r="E505" s="70" t="s">
        <v>284</v>
      </c>
      <c r="F505" s="301">
        <v>964.14</v>
      </c>
      <c r="G505" s="311">
        <v>5.26</v>
      </c>
      <c r="H505" s="306">
        <f t="shared" si="20"/>
        <v>5071.37</v>
      </c>
      <c r="I505" s="92">
        <v>4.1999999999999997E-3</v>
      </c>
    </row>
    <row r="506" spans="1:9" ht="28.5" customHeight="1" x14ac:dyDescent="0.25">
      <c r="A506" s="91" t="s">
        <v>741</v>
      </c>
      <c r="B506" s="77">
        <v>70565</v>
      </c>
      <c r="C506" s="72" t="s">
        <v>271</v>
      </c>
      <c r="D506" s="71" t="s">
        <v>740</v>
      </c>
      <c r="E506" s="70" t="s">
        <v>284</v>
      </c>
      <c r="F506" s="301">
        <v>166.66</v>
      </c>
      <c r="G506" s="311">
        <v>5.95</v>
      </c>
      <c r="H506" s="306">
        <f t="shared" si="20"/>
        <v>991.62</v>
      </c>
      <c r="I506" s="92">
        <v>8.0000000000000004E-4</v>
      </c>
    </row>
    <row r="507" spans="1:9" ht="28.5" customHeight="1" x14ac:dyDescent="0.25">
      <c r="A507" s="91" t="s">
        <v>739</v>
      </c>
      <c r="B507" s="77">
        <v>81822</v>
      </c>
      <c r="C507" s="72" t="s">
        <v>271</v>
      </c>
      <c r="D507" s="71" t="s">
        <v>738</v>
      </c>
      <c r="E507" s="70" t="s">
        <v>375</v>
      </c>
      <c r="F507" s="300">
        <v>16</v>
      </c>
      <c r="G507" s="311">
        <v>243.87</v>
      </c>
      <c r="H507" s="306">
        <f t="shared" si="20"/>
        <v>3901.92</v>
      </c>
      <c r="I507" s="92">
        <v>3.2000000000000002E-3</v>
      </c>
    </row>
    <row r="508" spans="1:9" ht="28.5" customHeight="1" x14ac:dyDescent="0.25">
      <c r="A508" s="91" t="s">
        <v>737</v>
      </c>
      <c r="B508" s="77">
        <v>70634</v>
      </c>
      <c r="C508" s="72" t="s">
        <v>271</v>
      </c>
      <c r="D508" s="71" t="s">
        <v>736</v>
      </c>
      <c r="E508" s="70" t="s">
        <v>270</v>
      </c>
      <c r="F508" s="301">
        <v>2.56</v>
      </c>
      <c r="G508" s="311">
        <v>84.15</v>
      </c>
      <c r="H508" s="306">
        <f t="shared" si="20"/>
        <v>215.42</v>
      </c>
      <c r="I508" s="92">
        <v>2.0000000000000001E-4</v>
      </c>
    </row>
    <row r="509" spans="1:9" ht="28.5" customHeight="1" x14ac:dyDescent="0.25">
      <c r="A509" s="91" t="s">
        <v>735</v>
      </c>
      <c r="B509" s="77">
        <v>70544</v>
      </c>
      <c r="C509" s="72" t="s">
        <v>271</v>
      </c>
      <c r="D509" s="71" t="s">
        <v>556</v>
      </c>
      <c r="E509" s="70" t="s">
        <v>55</v>
      </c>
      <c r="F509" s="301">
        <v>7.68</v>
      </c>
      <c r="G509" s="311">
        <v>40.72</v>
      </c>
      <c r="H509" s="306">
        <f t="shared" si="20"/>
        <v>312.72000000000003</v>
      </c>
      <c r="I509" s="92">
        <v>2.9999999999999997E-4</v>
      </c>
    </row>
    <row r="510" spans="1:9" ht="36.200000000000003" customHeight="1" x14ac:dyDescent="0.25">
      <c r="A510" s="91" t="s">
        <v>734</v>
      </c>
      <c r="B510" s="73">
        <v>91965</v>
      </c>
      <c r="C510" s="70" t="s">
        <v>56</v>
      </c>
      <c r="D510" s="76" t="s">
        <v>733</v>
      </c>
      <c r="E510" s="70" t="s">
        <v>31</v>
      </c>
      <c r="F510" s="300">
        <v>2</v>
      </c>
      <c r="G510" s="311">
        <v>48.16</v>
      </c>
      <c r="H510" s="306">
        <f t="shared" si="20"/>
        <v>96.32</v>
      </c>
      <c r="I510" s="92">
        <v>1E-4</v>
      </c>
    </row>
    <row r="511" spans="1:9" ht="28.5" customHeight="1" x14ac:dyDescent="0.25">
      <c r="A511" s="91" t="s">
        <v>732</v>
      </c>
      <c r="B511" s="77">
        <v>71431</v>
      </c>
      <c r="C511" s="72" t="s">
        <v>271</v>
      </c>
      <c r="D511" s="71" t="s">
        <v>170</v>
      </c>
      <c r="E511" s="70" t="s">
        <v>303</v>
      </c>
      <c r="F511" s="300">
        <v>2</v>
      </c>
      <c r="G511" s="311">
        <v>16.47</v>
      </c>
      <c r="H511" s="306">
        <f t="shared" ref="H511:H542" si="21">TRUNC((F511*G511),2)</f>
        <v>32.94</v>
      </c>
      <c r="I511" s="92">
        <v>0</v>
      </c>
    </row>
    <row r="512" spans="1:9" ht="36.200000000000003" customHeight="1" x14ac:dyDescent="0.25">
      <c r="A512" s="91" t="s">
        <v>731</v>
      </c>
      <c r="B512" s="73">
        <v>91957</v>
      </c>
      <c r="C512" s="70" t="s">
        <v>56</v>
      </c>
      <c r="D512" s="76" t="s">
        <v>730</v>
      </c>
      <c r="E512" s="70" t="s">
        <v>31</v>
      </c>
      <c r="F512" s="300">
        <v>3</v>
      </c>
      <c r="G512" s="311">
        <v>36.520000000000003</v>
      </c>
      <c r="H512" s="306">
        <f t="shared" si="21"/>
        <v>109.56</v>
      </c>
      <c r="I512" s="92">
        <v>1E-4</v>
      </c>
    </row>
    <row r="513" spans="1:9" ht="28.5" customHeight="1" x14ac:dyDescent="0.25">
      <c r="A513" s="91" t="s">
        <v>729</v>
      </c>
      <c r="B513" s="77">
        <v>71440</v>
      </c>
      <c r="C513" s="72" t="s">
        <v>271</v>
      </c>
      <c r="D513" s="71" t="s">
        <v>169</v>
      </c>
      <c r="E513" s="70" t="s">
        <v>303</v>
      </c>
      <c r="F513" s="300">
        <v>8</v>
      </c>
      <c r="G513" s="311">
        <v>12.07</v>
      </c>
      <c r="H513" s="306">
        <f t="shared" si="21"/>
        <v>96.56</v>
      </c>
      <c r="I513" s="92">
        <v>1E-4</v>
      </c>
    </row>
    <row r="514" spans="1:9" ht="28.5" customHeight="1" x14ac:dyDescent="0.25">
      <c r="A514" s="91" t="s">
        <v>728</v>
      </c>
      <c r="B514" s="77">
        <v>71441</v>
      </c>
      <c r="C514" s="72" t="s">
        <v>271</v>
      </c>
      <c r="D514" s="71" t="s">
        <v>168</v>
      </c>
      <c r="E514" s="70" t="s">
        <v>303</v>
      </c>
      <c r="F514" s="300">
        <v>3</v>
      </c>
      <c r="G514" s="311">
        <v>19.88</v>
      </c>
      <c r="H514" s="306">
        <f t="shared" si="21"/>
        <v>59.64</v>
      </c>
      <c r="I514" s="92">
        <v>0</v>
      </c>
    </row>
    <row r="515" spans="1:9" ht="28.5" customHeight="1" x14ac:dyDescent="0.25">
      <c r="A515" s="91" t="s">
        <v>727</v>
      </c>
      <c r="B515" s="77">
        <v>71442</v>
      </c>
      <c r="C515" s="72" t="s">
        <v>271</v>
      </c>
      <c r="D515" s="71" t="s">
        <v>197</v>
      </c>
      <c r="E515" s="70" t="s">
        <v>303</v>
      </c>
      <c r="F515" s="300">
        <v>11</v>
      </c>
      <c r="G515" s="311">
        <v>28.91</v>
      </c>
      <c r="H515" s="306">
        <f t="shared" si="21"/>
        <v>318.01</v>
      </c>
      <c r="I515" s="92">
        <v>2.9999999999999997E-4</v>
      </c>
    </row>
    <row r="516" spans="1:9" ht="28.5" customHeight="1" x14ac:dyDescent="0.25">
      <c r="A516" s="91" t="s">
        <v>726</v>
      </c>
      <c r="B516" s="77">
        <v>72578</v>
      </c>
      <c r="C516" s="72" t="s">
        <v>271</v>
      </c>
      <c r="D516" s="71" t="s">
        <v>158</v>
      </c>
      <c r="E516" s="70" t="s">
        <v>303</v>
      </c>
      <c r="F516" s="300">
        <v>21</v>
      </c>
      <c r="G516" s="311">
        <v>15.56</v>
      </c>
      <c r="H516" s="306">
        <f t="shared" si="21"/>
        <v>326.76</v>
      </c>
      <c r="I516" s="92">
        <v>2.9999999999999997E-4</v>
      </c>
    </row>
    <row r="517" spans="1:9" ht="28.5" customHeight="1" x14ac:dyDescent="0.25">
      <c r="A517" s="91" t="s">
        <v>725</v>
      </c>
      <c r="B517" s="77">
        <v>72585</v>
      </c>
      <c r="C517" s="72" t="s">
        <v>271</v>
      </c>
      <c r="D517" s="71" t="s">
        <v>166</v>
      </c>
      <c r="E517" s="70" t="s">
        <v>303</v>
      </c>
      <c r="F517" s="300">
        <v>1</v>
      </c>
      <c r="G517" s="311">
        <v>18.920000000000002</v>
      </c>
      <c r="H517" s="306">
        <f t="shared" si="21"/>
        <v>18.920000000000002</v>
      </c>
      <c r="I517" s="92">
        <v>0</v>
      </c>
    </row>
    <row r="518" spans="1:9" ht="28.5" customHeight="1" x14ac:dyDescent="0.25">
      <c r="A518" s="91" t="s">
        <v>724</v>
      </c>
      <c r="B518" s="77">
        <v>71441</v>
      </c>
      <c r="C518" s="72" t="s">
        <v>271</v>
      </c>
      <c r="D518" s="71" t="s">
        <v>168</v>
      </c>
      <c r="E518" s="70" t="s">
        <v>303</v>
      </c>
      <c r="F518" s="300">
        <v>2</v>
      </c>
      <c r="G518" s="311">
        <v>19.88</v>
      </c>
      <c r="H518" s="306">
        <f t="shared" si="21"/>
        <v>39.76</v>
      </c>
      <c r="I518" s="92">
        <v>0</v>
      </c>
    </row>
    <row r="519" spans="1:9" ht="28.5" customHeight="1" x14ac:dyDescent="0.25">
      <c r="A519" s="91" t="s">
        <v>723</v>
      </c>
      <c r="B519" s="77">
        <v>71442</v>
      </c>
      <c r="C519" s="72" t="s">
        <v>271</v>
      </c>
      <c r="D519" s="71" t="s">
        <v>197</v>
      </c>
      <c r="E519" s="70" t="s">
        <v>303</v>
      </c>
      <c r="F519" s="300">
        <v>2</v>
      </c>
      <c r="G519" s="311">
        <v>28.91</v>
      </c>
      <c r="H519" s="306">
        <f t="shared" si="21"/>
        <v>57.82</v>
      </c>
      <c r="I519" s="92">
        <v>0</v>
      </c>
    </row>
    <row r="520" spans="1:9" ht="36.200000000000003" customHeight="1" x14ac:dyDescent="0.25">
      <c r="A520" s="91" t="s">
        <v>722</v>
      </c>
      <c r="B520" s="73">
        <v>92029</v>
      </c>
      <c r="C520" s="70" t="s">
        <v>56</v>
      </c>
      <c r="D520" s="76" t="s">
        <v>721</v>
      </c>
      <c r="E520" s="70" t="s">
        <v>31</v>
      </c>
      <c r="F520" s="300">
        <v>3</v>
      </c>
      <c r="G520" s="311">
        <v>40.479999999999997</v>
      </c>
      <c r="H520" s="306">
        <f t="shared" si="21"/>
        <v>121.44</v>
      </c>
      <c r="I520" s="92">
        <v>1E-4</v>
      </c>
    </row>
    <row r="521" spans="1:9" ht="28.5" customHeight="1" x14ac:dyDescent="0.25">
      <c r="A521" s="91" t="s">
        <v>720</v>
      </c>
      <c r="B521" s="77">
        <v>71443</v>
      </c>
      <c r="C521" s="72" t="s">
        <v>271</v>
      </c>
      <c r="D521" s="76" t="s">
        <v>719</v>
      </c>
      <c r="E521" s="70" t="s">
        <v>303</v>
      </c>
      <c r="F521" s="300">
        <v>10</v>
      </c>
      <c r="G521" s="311">
        <v>21.03</v>
      </c>
      <c r="H521" s="306">
        <f t="shared" si="21"/>
        <v>210.3</v>
      </c>
      <c r="I521" s="92">
        <v>2.0000000000000001E-4</v>
      </c>
    </row>
    <row r="522" spans="1:9" ht="36.200000000000003" customHeight="1" x14ac:dyDescent="0.25">
      <c r="A522" s="91" t="s">
        <v>718</v>
      </c>
      <c r="B522" s="73">
        <v>92027</v>
      </c>
      <c r="C522" s="70" t="s">
        <v>56</v>
      </c>
      <c r="D522" s="76" t="s">
        <v>717</v>
      </c>
      <c r="E522" s="70" t="s">
        <v>31</v>
      </c>
      <c r="F522" s="300">
        <v>4</v>
      </c>
      <c r="G522" s="311">
        <v>47.3</v>
      </c>
      <c r="H522" s="306">
        <f t="shared" si="21"/>
        <v>189.2</v>
      </c>
      <c r="I522" s="92">
        <v>2.0000000000000001E-4</v>
      </c>
    </row>
    <row r="523" spans="1:9" ht="28.5" customHeight="1" x14ac:dyDescent="0.25">
      <c r="A523" s="91" t="s">
        <v>716</v>
      </c>
      <c r="B523" s="77">
        <v>72579</v>
      </c>
      <c r="C523" s="72" t="s">
        <v>271</v>
      </c>
      <c r="D523" s="71" t="s">
        <v>715</v>
      </c>
      <c r="E523" s="70" t="s">
        <v>375</v>
      </c>
      <c r="F523" s="300">
        <v>22</v>
      </c>
      <c r="G523" s="311">
        <v>21.7</v>
      </c>
      <c r="H523" s="306">
        <f t="shared" si="21"/>
        <v>477.4</v>
      </c>
      <c r="I523" s="92">
        <v>4.0000000000000002E-4</v>
      </c>
    </row>
    <row r="524" spans="1:9" ht="28.5" customHeight="1" x14ac:dyDescent="0.25">
      <c r="A524" s="91" t="s">
        <v>714</v>
      </c>
      <c r="B524" s="73">
        <v>92009</v>
      </c>
      <c r="C524" s="70" t="s">
        <v>56</v>
      </c>
      <c r="D524" s="76" t="s">
        <v>713</v>
      </c>
      <c r="E524" s="70" t="s">
        <v>31</v>
      </c>
      <c r="F524" s="300">
        <v>3</v>
      </c>
      <c r="G524" s="311">
        <v>37.24</v>
      </c>
      <c r="H524" s="306">
        <f t="shared" si="21"/>
        <v>111.72</v>
      </c>
      <c r="I524" s="92">
        <v>1E-4</v>
      </c>
    </row>
    <row r="525" spans="1:9" ht="28.5" customHeight="1" x14ac:dyDescent="0.25">
      <c r="A525" s="91" t="s">
        <v>712</v>
      </c>
      <c r="B525" s="77">
        <v>72578</v>
      </c>
      <c r="C525" s="72" t="s">
        <v>271</v>
      </c>
      <c r="D525" s="71" t="s">
        <v>158</v>
      </c>
      <c r="E525" s="70" t="s">
        <v>303</v>
      </c>
      <c r="F525" s="300">
        <v>134</v>
      </c>
      <c r="G525" s="311">
        <v>15.56</v>
      </c>
      <c r="H525" s="306">
        <f t="shared" si="21"/>
        <v>2085.04</v>
      </c>
      <c r="I525" s="92">
        <v>1.6999999999999999E-3</v>
      </c>
    </row>
    <row r="526" spans="1:9" ht="28.5" customHeight="1" x14ac:dyDescent="0.25">
      <c r="A526" s="91" t="s">
        <v>711</v>
      </c>
      <c r="B526" s="77">
        <v>72585</v>
      </c>
      <c r="C526" s="72" t="s">
        <v>271</v>
      </c>
      <c r="D526" s="71" t="s">
        <v>166</v>
      </c>
      <c r="E526" s="70" t="s">
        <v>303</v>
      </c>
      <c r="F526" s="300">
        <v>2</v>
      </c>
      <c r="G526" s="311">
        <v>18.920000000000002</v>
      </c>
      <c r="H526" s="306">
        <f t="shared" si="21"/>
        <v>37.840000000000003</v>
      </c>
      <c r="I526" s="92">
        <v>0</v>
      </c>
    </row>
    <row r="527" spans="1:9" ht="28.5" customHeight="1" x14ac:dyDescent="0.25">
      <c r="A527" s="91" t="s">
        <v>710</v>
      </c>
      <c r="B527" s="77">
        <v>72385</v>
      </c>
      <c r="C527" s="72" t="s">
        <v>271</v>
      </c>
      <c r="D527" s="71" t="s">
        <v>242</v>
      </c>
      <c r="E527" s="70" t="s">
        <v>303</v>
      </c>
      <c r="F527" s="300">
        <v>14</v>
      </c>
      <c r="G527" s="311">
        <v>3.49</v>
      </c>
      <c r="H527" s="306">
        <f t="shared" si="21"/>
        <v>48.86</v>
      </c>
      <c r="I527" s="92">
        <v>0</v>
      </c>
    </row>
    <row r="528" spans="1:9" ht="28.5" customHeight="1" x14ac:dyDescent="0.25">
      <c r="A528" s="91" t="s">
        <v>709</v>
      </c>
      <c r="B528" s="77">
        <v>71176</v>
      </c>
      <c r="C528" s="72" t="s">
        <v>271</v>
      </c>
      <c r="D528" s="71" t="s">
        <v>708</v>
      </c>
      <c r="E528" s="70" t="s">
        <v>303</v>
      </c>
      <c r="F528" s="300">
        <v>2</v>
      </c>
      <c r="G528" s="311">
        <v>330.78</v>
      </c>
      <c r="H528" s="306">
        <f t="shared" si="21"/>
        <v>661.56</v>
      </c>
      <c r="I528" s="92">
        <v>5.0000000000000001E-4</v>
      </c>
    </row>
    <row r="529" spans="1:9" ht="28.5" customHeight="1" x14ac:dyDescent="0.25">
      <c r="A529" s="91" t="s">
        <v>707</v>
      </c>
      <c r="B529" s="77">
        <v>71173</v>
      </c>
      <c r="C529" s="72" t="s">
        <v>271</v>
      </c>
      <c r="D529" s="71" t="s">
        <v>706</v>
      </c>
      <c r="E529" s="70" t="s">
        <v>303</v>
      </c>
      <c r="F529" s="300">
        <v>2</v>
      </c>
      <c r="G529" s="311">
        <v>86.61</v>
      </c>
      <c r="H529" s="306">
        <f t="shared" si="21"/>
        <v>173.22</v>
      </c>
      <c r="I529" s="92">
        <v>1E-4</v>
      </c>
    </row>
    <row r="530" spans="1:9" ht="28.5" customHeight="1" x14ac:dyDescent="0.25">
      <c r="A530" s="91" t="s">
        <v>705</v>
      </c>
      <c r="B530" s="77">
        <v>71174</v>
      </c>
      <c r="C530" s="72" t="s">
        <v>271</v>
      </c>
      <c r="D530" s="71" t="s">
        <v>260</v>
      </c>
      <c r="E530" s="70" t="s">
        <v>303</v>
      </c>
      <c r="F530" s="300">
        <v>3</v>
      </c>
      <c r="G530" s="311">
        <v>89.42</v>
      </c>
      <c r="H530" s="306">
        <f t="shared" si="21"/>
        <v>268.26</v>
      </c>
      <c r="I530" s="92">
        <v>2.0000000000000001E-4</v>
      </c>
    </row>
    <row r="531" spans="1:9" ht="28.5" customHeight="1" x14ac:dyDescent="0.25">
      <c r="A531" s="91" t="s">
        <v>704</v>
      </c>
      <c r="B531" s="77">
        <v>71174</v>
      </c>
      <c r="C531" s="72" t="s">
        <v>271</v>
      </c>
      <c r="D531" s="71" t="s">
        <v>260</v>
      </c>
      <c r="E531" s="70" t="s">
        <v>303</v>
      </c>
      <c r="F531" s="300">
        <v>3</v>
      </c>
      <c r="G531" s="311">
        <v>89.42</v>
      </c>
      <c r="H531" s="306">
        <f t="shared" si="21"/>
        <v>268.26</v>
      </c>
      <c r="I531" s="92">
        <v>2.0000000000000001E-4</v>
      </c>
    </row>
    <row r="532" spans="1:9" ht="28.5" customHeight="1" x14ac:dyDescent="0.25">
      <c r="A532" s="91" t="s">
        <v>703</v>
      </c>
      <c r="B532" s="77">
        <v>71175</v>
      </c>
      <c r="C532" s="72" t="s">
        <v>271</v>
      </c>
      <c r="D532" s="71" t="s">
        <v>226</v>
      </c>
      <c r="E532" s="70" t="s">
        <v>303</v>
      </c>
      <c r="F532" s="300">
        <v>2</v>
      </c>
      <c r="G532" s="311">
        <v>281.58</v>
      </c>
      <c r="H532" s="306">
        <f t="shared" si="21"/>
        <v>563.16</v>
      </c>
      <c r="I532" s="92">
        <v>5.0000000000000001E-4</v>
      </c>
    </row>
    <row r="533" spans="1:9" ht="28.5" customHeight="1" x14ac:dyDescent="0.25">
      <c r="A533" s="91" t="s">
        <v>702</v>
      </c>
      <c r="B533" s="77">
        <v>71175</v>
      </c>
      <c r="C533" s="72" t="s">
        <v>271</v>
      </c>
      <c r="D533" s="71" t="s">
        <v>226</v>
      </c>
      <c r="E533" s="70" t="s">
        <v>303</v>
      </c>
      <c r="F533" s="300">
        <v>2</v>
      </c>
      <c r="G533" s="311">
        <v>281.58</v>
      </c>
      <c r="H533" s="306">
        <f t="shared" si="21"/>
        <v>563.16</v>
      </c>
      <c r="I533" s="92">
        <v>5.0000000000000001E-4</v>
      </c>
    </row>
    <row r="534" spans="1:9" ht="28.5" customHeight="1" x14ac:dyDescent="0.25">
      <c r="A534" s="91" t="s">
        <v>701</v>
      </c>
      <c r="B534" s="77">
        <v>71171</v>
      </c>
      <c r="C534" s="72" t="s">
        <v>271</v>
      </c>
      <c r="D534" s="71" t="s">
        <v>700</v>
      </c>
      <c r="E534" s="70" t="s">
        <v>303</v>
      </c>
      <c r="F534" s="300">
        <v>66</v>
      </c>
      <c r="G534" s="311">
        <v>18.66</v>
      </c>
      <c r="H534" s="306">
        <f t="shared" si="21"/>
        <v>1231.56</v>
      </c>
      <c r="I534" s="92">
        <v>1E-3</v>
      </c>
    </row>
    <row r="535" spans="1:9" ht="28.5" customHeight="1" x14ac:dyDescent="0.25">
      <c r="A535" s="91" t="s">
        <v>699</v>
      </c>
      <c r="B535" s="77">
        <v>71172</v>
      </c>
      <c r="C535" s="72" t="s">
        <v>271</v>
      </c>
      <c r="D535" s="71" t="s">
        <v>698</v>
      </c>
      <c r="E535" s="70" t="s">
        <v>303</v>
      </c>
      <c r="F535" s="300">
        <v>5</v>
      </c>
      <c r="G535" s="311">
        <v>21.25</v>
      </c>
      <c r="H535" s="306">
        <f t="shared" si="21"/>
        <v>106.25</v>
      </c>
      <c r="I535" s="92">
        <v>1E-4</v>
      </c>
    </row>
    <row r="536" spans="1:9" ht="28.5" customHeight="1" x14ac:dyDescent="0.25">
      <c r="A536" s="91" t="s">
        <v>697</v>
      </c>
      <c r="B536" s="77">
        <v>71184</v>
      </c>
      <c r="C536" s="72" t="s">
        <v>271</v>
      </c>
      <c r="D536" s="71" t="s">
        <v>171</v>
      </c>
      <c r="E536" s="70" t="s">
        <v>303</v>
      </c>
      <c r="F536" s="300">
        <v>4</v>
      </c>
      <c r="G536" s="311">
        <v>101.13</v>
      </c>
      <c r="H536" s="306">
        <f t="shared" si="21"/>
        <v>404.52</v>
      </c>
      <c r="I536" s="92">
        <v>2.9999999999999997E-4</v>
      </c>
    </row>
    <row r="537" spans="1:9" ht="28.5" customHeight="1" x14ac:dyDescent="0.25">
      <c r="A537" s="91" t="s">
        <v>696</v>
      </c>
      <c r="B537" s="77">
        <v>71184</v>
      </c>
      <c r="C537" s="72" t="s">
        <v>271</v>
      </c>
      <c r="D537" s="71" t="s">
        <v>171</v>
      </c>
      <c r="E537" s="70" t="s">
        <v>303</v>
      </c>
      <c r="F537" s="300">
        <v>24</v>
      </c>
      <c r="G537" s="311">
        <v>101.13</v>
      </c>
      <c r="H537" s="306">
        <f t="shared" si="21"/>
        <v>2427.12</v>
      </c>
      <c r="I537" s="92">
        <v>2E-3</v>
      </c>
    </row>
    <row r="538" spans="1:9" ht="28.5" customHeight="1" x14ac:dyDescent="0.25">
      <c r="A538" s="91" t="s">
        <v>695</v>
      </c>
      <c r="B538" s="77">
        <v>71450</v>
      </c>
      <c r="C538" s="72" t="s">
        <v>271</v>
      </c>
      <c r="D538" s="71" t="s">
        <v>167</v>
      </c>
      <c r="E538" s="70" t="s">
        <v>303</v>
      </c>
      <c r="F538" s="300">
        <v>11</v>
      </c>
      <c r="G538" s="311">
        <v>136.22</v>
      </c>
      <c r="H538" s="306">
        <f t="shared" si="21"/>
        <v>1498.42</v>
      </c>
      <c r="I538" s="92">
        <v>1.1999999999999999E-3</v>
      </c>
    </row>
    <row r="539" spans="1:9" ht="28.5" customHeight="1" x14ac:dyDescent="0.25">
      <c r="A539" s="91" t="s">
        <v>694</v>
      </c>
      <c r="B539" s="77">
        <v>71451</v>
      </c>
      <c r="C539" s="72" t="s">
        <v>271</v>
      </c>
      <c r="D539" s="71" t="s">
        <v>693</v>
      </c>
      <c r="E539" s="70" t="s">
        <v>303</v>
      </c>
      <c r="F539" s="300">
        <v>3</v>
      </c>
      <c r="G539" s="311">
        <v>154.88</v>
      </c>
      <c r="H539" s="306">
        <f t="shared" si="21"/>
        <v>464.64</v>
      </c>
      <c r="I539" s="92">
        <v>4.0000000000000002E-4</v>
      </c>
    </row>
    <row r="540" spans="1:9" ht="28.5" customHeight="1" x14ac:dyDescent="0.25">
      <c r="A540" s="91" t="s">
        <v>692</v>
      </c>
      <c r="B540" s="77">
        <v>72326</v>
      </c>
      <c r="C540" s="72" t="s">
        <v>271</v>
      </c>
      <c r="D540" s="71" t="s">
        <v>691</v>
      </c>
      <c r="E540" s="70" t="s">
        <v>303</v>
      </c>
      <c r="F540" s="300">
        <v>9</v>
      </c>
      <c r="G540" s="311">
        <v>5.72</v>
      </c>
      <c r="H540" s="306">
        <f t="shared" si="21"/>
        <v>51.48</v>
      </c>
      <c r="I540" s="92">
        <v>0</v>
      </c>
    </row>
    <row r="541" spans="1:9" ht="28.5" customHeight="1" x14ac:dyDescent="0.25">
      <c r="A541" s="91" t="s">
        <v>690</v>
      </c>
      <c r="B541" s="77">
        <v>71115</v>
      </c>
      <c r="C541" s="72" t="s">
        <v>271</v>
      </c>
      <c r="D541" s="71" t="s">
        <v>689</v>
      </c>
      <c r="E541" s="70" t="s">
        <v>303</v>
      </c>
      <c r="F541" s="300">
        <v>1</v>
      </c>
      <c r="G541" s="311">
        <v>20.39</v>
      </c>
      <c r="H541" s="306">
        <f t="shared" si="21"/>
        <v>20.39</v>
      </c>
      <c r="I541" s="92">
        <v>0</v>
      </c>
    </row>
    <row r="542" spans="1:9" ht="28.5" customHeight="1" x14ac:dyDescent="0.25">
      <c r="A542" s="91" t="s">
        <v>688</v>
      </c>
      <c r="B542" s="77">
        <v>71190</v>
      </c>
      <c r="C542" s="72" t="s">
        <v>271</v>
      </c>
      <c r="D542" s="76" t="s">
        <v>687</v>
      </c>
      <c r="E542" s="70" t="s">
        <v>55</v>
      </c>
      <c r="F542" s="299">
        <v>40.200000000000003</v>
      </c>
      <c r="G542" s="311">
        <v>29.27</v>
      </c>
      <c r="H542" s="306">
        <f t="shared" si="21"/>
        <v>1176.6500000000001</v>
      </c>
      <c r="I542" s="92">
        <v>1E-3</v>
      </c>
    </row>
    <row r="543" spans="1:9" ht="28.5" customHeight="1" x14ac:dyDescent="0.25">
      <c r="A543" s="91" t="s">
        <v>686</v>
      </c>
      <c r="B543" s="72" t="s">
        <v>685</v>
      </c>
      <c r="C543" s="70" t="s">
        <v>298</v>
      </c>
      <c r="D543" s="71" t="s">
        <v>684</v>
      </c>
      <c r="E543" s="70" t="s">
        <v>31</v>
      </c>
      <c r="F543" s="300">
        <v>33</v>
      </c>
      <c r="G543" s="311">
        <v>7.61</v>
      </c>
      <c r="H543" s="306">
        <f t="shared" ref="H543:H563" si="22">TRUNC((F543*G543),2)</f>
        <v>251.13</v>
      </c>
      <c r="I543" s="92">
        <v>2.0000000000000001E-4</v>
      </c>
    </row>
    <row r="544" spans="1:9" ht="28.5" customHeight="1" x14ac:dyDescent="0.25">
      <c r="A544" s="91" t="s">
        <v>683</v>
      </c>
      <c r="B544" s="77">
        <v>72374</v>
      </c>
      <c r="C544" s="72" t="s">
        <v>271</v>
      </c>
      <c r="D544" s="71" t="s">
        <v>682</v>
      </c>
      <c r="E544" s="70" t="s">
        <v>303</v>
      </c>
      <c r="F544" s="300">
        <v>1</v>
      </c>
      <c r="G544" s="311">
        <v>23.53</v>
      </c>
      <c r="H544" s="306">
        <f t="shared" si="22"/>
        <v>23.53</v>
      </c>
      <c r="I544" s="92">
        <v>0</v>
      </c>
    </row>
    <row r="545" spans="1:9" ht="28.5" customHeight="1" x14ac:dyDescent="0.25">
      <c r="A545" s="91" t="s">
        <v>681</v>
      </c>
      <c r="B545" s="77">
        <v>71277</v>
      </c>
      <c r="C545" s="72" t="s">
        <v>271</v>
      </c>
      <c r="D545" s="71" t="s">
        <v>680</v>
      </c>
      <c r="E545" s="70" t="s">
        <v>303</v>
      </c>
      <c r="F545" s="300">
        <v>36</v>
      </c>
      <c r="G545" s="311">
        <v>6.51</v>
      </c>
      <c r="H545" s="306">
        <f t="shared" si="22"/>
        <v>234.36</v>
      </c>
      <c r="I545" s="92">
        <v>2.0000000000000001E-4</v>
      </c>
    </row>
    <row r="546" spans="1:9" ht="28.5" customHeight="1" x14ac:dyDescent="0.25">
      <c r="A546" s="91" t="s">
        <v>679</v>
      </c>
      <c r="B546" s="77">
        <v>72376</v>
      </c>
      <c r="C546" s="72" t="s">
        <v>271</v>
      </c>
      <c r="D546" s="71" t="s">
        <v>678</v>
      </c>
      <c r="E546" s="70" t="s">
        <v>55</v>
      </c>
      <c r="F546" s="299">
        <v>40.200000000000003</v>
      </c>
      <c r="G546" s="311">
        <v>11.18</v>
      </c>
      <c r="H546" s="306">
        <f t="shared" si="22"/>
        <v>449.43</v>
      </c>
      <c r="I546" s="92">
        <v>4.0000000000000002E-4</v>
      </c>
    </row>
    <row r="547" spans="1:9" ht="28.5" customHeight="1" x14ac:dyDescent="0.25">
      <c r="A547" s="91" t="s">
        <v>677</v>
      </c>
      <c r="B547" s="77">
        <v>72560</v>
      </c>
      <c r="C547" s="72" t="s">
        <v>271</v>
      </c>
      <c r="D547" s="71" t="s">
        <v>676</v>
      </c>
      <c r="E547" s="70" t="s">
        <v>303</v>
      </c>
      <c r="F547" s="300">
        <v>2</v>
      </c>
      <c r="G547" s="311">
        <v>15.51</v>
      </c>
      <c r="H547" s="306">
        <f t="shared" si="22"/>
        <v>31.02</v>
      </c>
      <c r="I547" s="92">
        <v>0</v>
      </c>
    </row>
    <row r="548" spans="1:9" ht="36.200000000000003" customHeight="1" x14ac:dyDescent="0.25">
      <c r="A548" s="91" t="s">
        <v>675</v>
      </c>
      <c r="B548" s="73">
        <v>91166</v>
      </c>
      <c r="C548" s="70" t="s">
        <v>56</v>
      </c>
      <c r="D548" s="76" t="s">
        <v>674</v>
      </c>
      <c r="E548" s="70" t="s">
        <v>55</v>
      </c>
      <c r="F548" s="300">
        <v>134</v>
      </c>
      <c r="G548" s="311">
        <v>2.89</v>
      </c>
      <c r="H548" s="306">
        <f t="shared" si="22"/>
        <v>387.26</v>
      </c>
      <c r="I548" s="92">
        <v>2.9999999999999997E-4</v>
      </c>
    </row>
    <row r="549" spans="1:9" ht="28.5" customHeight="1" x14ac:dyDescent="0.25">
      <c r="A549" s="91" t="s">
        <v>673</v>
      </c>
      <c r="B549" s="77">
        <v>71202</v>
      </c>
      <c r="C549" s="72" t="s">
        <v>271</v>
      </c>
      <c r="D549" s="71" t="s">
        <v>153</v>
      </c>
      <c r="E549" s="70" t="s">
        <v>55</v>
      </c>
      <c r="F549" s="301">
        <v>125.22</v>
      </c>
      <c r="G549" s="311">
        <v>11.69</v>
      </c>
      <c r="H549" s="306">
        <f t="shared" si="22"/>
        <v>1463.82</v>
      </c>
      <c r="I549" s="92">
        <v>1.1999999999999999E-3</v>
      </c>
    </row>
    <row r="550" spans="1:9" ht="28.5" customHeight="1" x14ac:dyDescent="0.25">
      <c r="A550" s="91" t="s">
        <v>672</v>
      </c>
      <c r="B550" s="77">
        <v>71195</v>
      </c>
      <c r="C550" s="72" t="s">
        <v>271</v>
      </c>
      <c r="D550" s="76" t="s">
        <v>400</v>
      </c>
      <c r="E550" s="70" t="s">
        <v>55</v>
      </c>
      <c r="F550" s="301">
        <v>1604.19</v>
      </c>
      <c r="G550" s="311">
        <v>8.06</v>
      </c>
      <c r="H550" s="306">
        <f t="shared" si="22"/>
        <v>12929.77</v>
      </c>
      <c r="I550" s="92">
        <v>1.06E-2</v>
      </c>
    </row>
    <row r="551" spans="1:9" ht="28.5" customHeight="1" x14ac:dyDescent="0.25">
      <c r="A551" s="91" t="s">
        <v>671</v>
      </c>
      <c r="B551" s="77">
        <v>71197</v>
      </c>
      <c r="C551" s="72" t="s">
        <v>271</v>
      </c>
      <c r="D551" s="76" t="s">
        <v>670</v>
      </c>
      <c r="E551" s="70" t="s">
        <v>55</v>
      </c>
      <c r="F551" s="301">
        <v>286.85000000000002</v>
      </c>
      <c r="G551" s="311">
        <v>13.61</v>
      </c>
      <c r="H551" s="306">
        <f t="shared" si="22"/>
        <v>3904.02</v>
      </c>
      <c r="I551" s="92">
        <v>3.2000000000000002E-3</v>
      </c>
    </row>
    <row r="552" spans="1:9" ht="28.5" customHeight="1" x14ac:dyDescent="0.25">
      <c r="A552" s="91" t="s">
        <v>669</v>
      </c>
      <c r="B552" s="77">
        <v>71196</v>
      </c>
      <c r="C552" s="72" t="s">
        <v>271</v>
      </c>
      <c r="D552" s="76" t="s">
        <v>668</v>
      </c>
      <c r="E552" s="70" t="s">
        <v>55</v>
      </c>
      <c r="F552" s="301">
        <v>5.92</v>
      </c>
      <c r="G552" s="311">
        <v>8.2200000000000006</v>
      </c>
      <c r="H552" s="306">
        <f t="shared" si="22"/>
        <v>48.66</v>
      </c>
      <c r="I552" s="92">
        <v>0</v>
      </c>
    </row>
    <row r="553" spans="1:9" ht="28.5" customHeight="1" x14ac:dyDescent="0.25">
      <c r="A553" s="91" t="s">
        <v>667</v>
      </c>
      <c r="B553" s="77">
        <v>71199</v>
      </c>
      <c r="C553" s="72" t="s">
        <v>271</v>
      </c>
      <c r="D553" s="76" t="s">
        <v>666</v>
      </c>
      <c r="E553" s="70" t="s">
        <v>55</v>
      </c>
      <c r="F553" s="301">
        <v>11.95</v>
      </c>
      <c r="G553" s="311">
        <v>29.63</v>
      </c>
      <c r="H553" s="306">
        <f t="shared" si="22"/>
        <v>354.07</v>
      </c>
      <c r="I553" s="92">
        <v>2.9999999999999997E-4</v>
      </c>
    </row>
    <row r="554" spans="1:9" ht="28.5" customHeight="1" x14ac:dyDescent="0.25">
      <c r="A554" s="91" t="s">
        <v>665</v>
      </c>
      <c r="B554" s="73">
        <v>180708</v>
      </c>
      <c r="C554" s="72" t="s">
        <v>271</v>
      </c>
      <c r="D554" s="71" t="s">
        <v>664</v>
      </c>
      <c r="E554" s="70" t="s">
        <v>375</v>
      </c>
      <c r="F554" s="300">
        <v>10</v>
      </c>
      <c r="G554" s="311">
        <v>164.38</v>
      </c>
      <c r="H554" s="306">
        <f t="shared" si="22"/>
        <v>1643.8</v>
      </c>
      <c r="I554" s="92">
        <v>1.4E-3</v>
      </c>
    </row>
    <row r="555" spans="1:9" ht="28.5" customHeight="1" x14ac:dyDescent="0.25">
      <c r="A555" s="91" t="s">
        <v>663</v>
      </c>
      <c r="B555" s="72" t="s">
        <v>658</v>
      </c>
      <c r="C555" s="70" t="s">
        <v>298</v>
      </c>
      <c r="D555" s="71" t="s">
        <v>657</v>
      </c>
      <c r="E555" s="70" t="s">
        <v>31</v>
      </c>
      <c r="F555" s="300">
        <v>12</v>
      </c>
      <c r="G555" s="311">
        <v>140.87</v>
      </c>
      <c r="H555" s="306">
        <f t="shared" si="22"/>
        <v>1690.44</v>
      </c>
      <c r="I555" s="92">
        <v>1.4E-3</v>
      </c>
    </row>
    <row r="556" spans="1:9" ht="44.25" customHeight="1" x14ac:dyDescent="0.25">
      <c r="A556" s="91" t="s">
        <v>662</v>
      </c>
      <c r="B556" s="72" t="s">
        <v>661</v>
      </c>
      <c r="C556" s="70" t="s">
        <v>298</v>
      </c>
      <c r="D556" s="71" t="s">
        <v>660</v>
      </c>
      <c r="E556" s="70" t="s">
        <v>31</v>
      </c>
      <c r="F556" s="300">
        <v>10</v>
      </c>
      <c r="G556" s="311">
        <v>109.68</v>
      </c>
      <c r="H556" s="306">
        <f t="shared" si="22"/>
        <v>1096.8</v>
      </c>
      <c r="I556" s="92">
        <v>8.9999999999999998E-4</v>
      </c>
    </row>
    <row r="557" spans="1:9" ht="28.5" customHeight="1" x14ac:dyDescent="0.25">
      <c r="A557" s="91" t="s">
        <v>659</v>
      </c>
      <c r="B557" s="72" t="s">
        <v>658</v>
      </c>
      <c r="C557" s="70" t="s">
        <v>298</v>
      </c>
      <c r="D557" s="71" t="s">
        <v>657</v>
      </c>
      <c r="E557" s="70" t="s">
        <v>31</v>
      </c>
      <c r="F557" s="300">
        <v>186</v>
      </c>
      <c r="G557" s="311">
        <v>140.87</v>
      </c>
      <c r="H557" s="306">
        <f t="shared" si="22"/>
        <v>26201.82</v>
      </c>
      <c r="I557" s="92">
        <v>2.1600000000000001E-2</v>
      </c>
    </row>
    <row r="558" spans="1:9" ht="28.5" customHeight="1" x14ac:dyDescent="0.25">
      <c r="A558" s="91" t="s">
        <v>656</v>
      </c>
      <c r="B558" s="72" t="s">
        <v>655</v>
      </c>
      <c r="C558" s="70" t="s">
        <v>298</v>
      </c>
      <c r="D558" s="71" t="s">
        <v>654</v>
      </c>
      <c r="E558" s="70" t="s">
        <v>307</v>
      </c>
      <c r="F558" s="300">
        <v>25</v>
      </c>
      <c r="G558" s="311">
        <v>70.59</v>
      </c>
      <c r="H558" s="306">
        <f t="shared" si="22"/>
        <v>1764.75</v>
      </c>
      <c r="I558" s="92">
        <v>1.5E-3</v>
      </c>
    </row>
    <row r="559" spans="1:9" ht="28.5" customHeight="1" x14ac:dyDescent="0.25">
      <c r="A559" s="91" t="s">
        <v>653</v>
      </c>
      <c r="B559" s="77">
        <v>91046</v>
      </c>
      <c r="C559" s="72" t="s">
        <v>271</v>
      </c>
      <c r="D559" s="76" t="s">
        <v>563</v>
      </c>
      <c r="E559" s="70" t="s">
        <v>375</v>
      </c>
      <c r="F559" s="300">
        <v>7</v>
      </c>
      <c r="G559" s="311">
        <v>28.98</v>
      </c>
      <c r="H559" s="306">
        <f t="shared" si="22"/>
        <v>202.86</v>
      </c>
      <c r="I559" s="92">
        <v>2.0000000000000001E-4</v>
      </c>
    </row>
    <row r="560" spans="1:9" ht="28.5" customHeight="1" x14ac:dyDescent="0.25">
      <c r="A560" s="91" t="s">
        <v>652</v>
      </c>
      <c r="B560" s="77">
        <v>72171</v>
      </c>
      <c r="C560" s="72" t="s">
        <v>271</v>
      </c>
      <c r="D560" s="71" t="s">
        <v>651</v>
      </c>
      <c r="E560" s="70" t="s">
        <v>375</v>
      </c>
      <c r="F560" s="300">
        <v>3</v>
      </c>
      <c r="G560" s="311">
        <v>254.92</v>
      </c>
      <c r="H560" s="306">
        <f t="shared" si="22"/>
        <v>764.76</v>
      </c>
      <c r="I560" s="92">
        <v>5.9999999999999995E-4</v>
      </c>
    </row>
    <row r="561" spans="1:9" ht="28.5" customHeight="1" x14ac:dyDescent="0.25">
      <c r="A561" s="91" t="s">
        <v>650</v>
      </c>
      <c r="B561" s="77">
        <v>72201</v>
      </c>
      <c r="C561" s="72" t="s">
        <v>271</v>
      </c>
      <c r="D561" s="71" t="s">
        <v>220</v>
      </c>
      <c r="E561" s="70" t="s">
        <v>303</v>
      </c>
      <c r="F561" s="300">
        <v>2</v>
      </c>
      <c r="G561" s="312">
        <v>1683.54</v>
      </c>
      <c r="H561" s="306">
        <f t="shared" si="22"/>
        <v>3367.08</v>
      </c>
      <c r="I561" s="92">
        <v>2.8E-3</v>
      </c>
    </row>
    <row r="562" spans="1:9" ht="28.5" customHeight="1" x14ac:dyDescent="0.25">
      <c r="A562" s="91" t="s">
        <v>649</v>
      </c>
      <c r="B562" s="77">
        <v>72173</v>
      </c>
      <c r="C562" s="72" t="s">
        <v>271</v>
      </c>
      <c r="D562" s="71" t="s">
        <v>648</v>
      </c>
      <c r="E562" s="70" t="s">
        <v>375</v>
      </c>
      <c r="F562" s="300">
        <v>1</v>
      </c>
      <c r="G562" s="311">
        <v>491.64</v>
      </c>
      <c r="H562" s="306">
        <f t="shared" si="22"/>
        <v>491.64</v>
      </c>
      <c r="I562" s="92">
        <v>4.0000000000000002E-4</v>
      </c>
    </row>
    <row r="563" spans="1:9" ht="28.5" customHeight="1" x14ac:dyDescent="0.25">
      <c r="A563" s="91" t="s">
        <v>647</v>
      </c>
      <c r="B563" s="77">
        <v>72190</v>
      </c>
      <c r="C563" s="72" t="s">
        <v>271</v>
      </c>
      <c r="D563" s="71" t="s">
        <v>228</v>
      </c>
      <c r="E563" s="70" t="s">
        <v>303</v>
      </c>
      <c r="F563" s="300">
        <v>1</v>
      </c>
      <c r="G563" s="312">
        <v>1261.98</v>
      </c>
      <c r="H563" s="306">
        <f t="shared" si="22"/>
        <v>1261.98</v>
      </c>
      <c r="I563" s="92">
        <v>1E-3</v>
      </c>
    </row>
    <row r="564" spans="1:9" ht="14.25" customHeight="1" x14ac:dyDescent="0.25">
      <c r="A564" s="93" t="s">
        <v>646</v>
      </c>
      <c r="B564" s="74"/>
      <c r="C564" s="74"/>
      <c r="D564" s="75" t="s">
        <v>645</v>
      </c>
      <c r="E564" s="74"/>
      <c r="F564" s="302"/>
      <c r="G564" s="313"/>
      <c r="H564" s="307">
        <f>SUM(H565:H587)</f>
        <v>35061.800000000003</v>
      </c>
      <c r="I564" s="94">
        <v>2.8799999999999999E-2</v>
      </c>
    </row>
    <row r="565" spans="1:9" ht="28.5" customHeight="1" x14ac:dyDescent="0.25">
      <c r="A565" s="91" t="s">
        <v>644</v>
      </c>
      <c r="B565" s="77">
        <v>71999</v>
      </c>
      <c r="C565" s="72" t="s">
        <v>271</v>
      </c>
      <c r="D565" s="76" t="s">
        <v>643</v>
      </c>
      <c r="E565" s="70" t="s">
        <v>284</v>
      </c>
      <c r="F565" s="299">
        <v>1.5</v>
      </c>
      <c r="G565" s="312">
        <v>1017.4</v>
      </c>
      <c r="H565" s="306">
        <f t="shared" ref="H565:H587" si="23">TRUNC((F565*G565),2)</f>
        <v>1526.1</v>
      </c>
      <c r="I565" s="92">
        <v>1.2999999999999999E-3</v>
      </c>
    </row>
    <row r="566" spans="1:9" ht="28.5" customHeight="1" x14ac:dyDescent="0.25">
      <c r="A566" s="91" t="s">
        <v>642</v>
      </c>
      <c r="B566" s="77">
        <v>72060</v>
      </c>
      <c r="C566" s="72" t="s">
        <v>271</v>
      </c>
      <c r="D566" s="71" t="s">
        <v>641</v>
      </c>
      <c r="E566" s="70" t="s">
        <v>303</v>
      </c>
      <c r="F566" s="300">
        <v>1</v>
      </c>
      <c r="G566" s="312">
        <v>2137.0300000000002</v>
      </c>
      <c r="H566" s="306">
        <f t="shared" si="23"/>
        <v>2137.0300000000002</v>
      </c>
      <c r="I566" s="92">
        <v>1.8E-3</v>
      </c>
    </row>
    <row r="567" spans="1:9" ht="28.5" customHeight="1" x14ac:dyDescent="0.25">
      <c r="A567" s="91" t="s">
        <v>640</v>
      </c>
      <c r="B567" s="77">
        <v>71110</v>
      </c>
      <c r="C567" s="72" t="s">
        <v>271</v>
      </c>
      <c r="D567" s="71" t="s">
        <v>639</v>
      </c>
      <c r="E567" s="70" t="s">
        <v>303</v>
      </c>
      <c r="F567" s="300">
        <v>5</v>
      </c>
      <c r="G567" s="311">
        <v>396.3</v>
      </c>
      <c r="H567" s="306">
        <f t="shared" si="23"/>
        <v>1981.5</v>
      </c>
      <c r="I567" s="92">
        <v>1.6000000000000001E-3</v>
      </c>
    </row>
    <row r="568" spans="1:9" ht="28.5" customHeight="1" x14ac:dyDescent="0.25">
      <c r="A568" s="91" t="s">
        <v>638</v>
      </c>
      <c r="B568" s="77">
        <v>71764</v>
      </c>
      <c r="C568" s="72" t="s">
        <v>271</v>
      </c>
      <c r="D568" s="71" t="s">
        <v>637</v>
      </c>
      <c r="E568" s="70" t="s">
        <v>303</v>
      </c>
      <c r="F568" s="300">
        <v>5</v>
      </c>
      <c r="G568" s="311">
        <v>9.15</v>
      </c>
      <c r="H568" s="306">
        <f t="shared" si="23"/>
        <v>45.75</v>
      </c>
      <c r="I568" s="92">
        <v>0</v>
      </c>
    </row>
    <row r="569" spans="1:9" ht="28.5" customHeight="1" x14ac:dyDescent="0.25">
      <c r="A569" s="91" t="s">
        <v>636</v>
      </c>
      <c r="B569" s="77">
        <v>71765</v>
      </c>
      <c r="C569" s="72" t="s">
        <v>271</v>
      </c>
      <c r="D569" s="71" t="s">
        <v>635</v>
      </c>
      <c r="E569" s="70" t="s">
        <v>303</v>
      </c>
      <c r="F569" s="300">
        <v>1</v>
      </c>
      <c r="G569" s="311">
        <v>24.01</v>
      </c>
      <c r="H569" s="306">
        <f t="shared" si="23"/>
        <v>24.01</v>
      </c>
      <c r="I569" s="92">
        <v>0</v>
      </c>
    </row>
    <row r="570" spans="1:9" ht="28.5" customHeight="1" x14ac:dyDescent="0.25">
      <c r="A570" s="91" t="s">
        <v>634</v>
      </c>
      <c r="B570" s="77">
        <v>70921</v>
      </c>
      <c r="C570" s="72" t="s">
        <v>271</v>
      </c>
      <c r="D570" s="71" t="s">
        <v>633</v>
      </c>
      <c r="E570" s="70" t="s">
        <v>303</v>
      </c>
      <c r="F570" s="300">
        <v>7</v>
      </c>
      <c r="G570" s="311">
        <v>45.19</v>
      </c>
      <c r="H570" s="306">
        <f t="shared" si="23"/>
        <v>316.33</v>
      </c>
      <c r="I570" s="92">
        <v>2.9999999999999997E-4</v>
      </c>
    </row>
    <row r="571" spans="1:9" ht="28.5" customHeight="1" x14ac:dyDescent="0.25">
      <c r="A571" s="91" t="s">
        <v>632</v>
      </c>
      <c r="B571" s="77">
        <v>71500</v>
      </c>
      <c r="C571" s="72" t="s">
        <v>271</v>
      </c>
      <c r="D571" s="71" t="s">
        <v>631</v>
      </c>
      <c r="E571" s="70" t="s">
        <v>303</v>
      </c>
      <c r="F571" s="300">
        <v>3</v>
      </c>
      <c r="G571" s="311">
        <v>31.11</v>
      </c>
      <c r="H571" s="306">
        <f t="shared" si="23"/>
        <v>93.33</v>
      </c>
      <c r="I571" s="92">
        <v>1E-4</v>
      </c>
    </row>
    <row r="572" spans="1:9" ht="28.5" customHeight="1" x14ac:dyDescent="0.25">
      <c r="A572" s="91" t="s">
        <v>630</v>
      </c>
      <c r="B572" s="77">
        <v>71476</v>
      </c>
      <c r="C572" s="72" t="s">
        <v>271</v>
      </c>
      <c r="D572" s="71" t="s">
        <v>152</v>
      </c>
      <c r="E572" s="70" t="s">
        <v>375</v>
      </c>
      <c r="F572" s="300">
        <v>12</v>
      </c>
      <c r="G572" s="311">
        <v>71.430000000000007</v>
      </c>
      <c r="H572" s="306">
        <f t="shared" si="23"/>
        <v>857.16</v>
      </c>
      <c r="I572" s="92">
        <v>6.9999999999999999E-4</v>
      </c>
    </row>
    <row r="573" spans="1:9" ht="28.5" customHeight="1" x14ac:dyDescent="0.25">
      <c r="A573" s="91" t="s">
        <v>629</v>
      </c>
      <c r="B573" s="77">
        <v>70791</v>
      </c>
      <c r="C573" s="72" t="s">
        <v>271</v>
      </c>
      <c r="D573" s="71" t="s">
        <v>155</v>
      </c>
      <c r="E573" s="70" t="s">
        <v>303</v>
      </c>
      <c r="F573" s="300">
        <v>3</v>
      </c>
      <c r="G573" s="311">
        <v>416.08</v>
      </c>
      <c r="H573" s="306">
        <f t="shared" si="23"/>
        <v>1248.24</v>
      </c>
      <c r="I573" s="92">
        <v>1E-3</v>
      </c>
    </row>
    <row r="574" spans="1:9" ht="28.5" customHeight="1" x14ac:dyDescent="0.25">
      <c r="A574" s="91" t="s">
        <v>628</v>
      </c>
      <c r="B574" s="77">
        <v>71833</v>
      </c>
      <c r="C574" s="72" t="s">
        <v>271</v>
      </c>
      <c r="D574" s="76" t="s">
        <v>627</v>
      </c>
      <c r="E574" s="70" t="s">
        <v>303</v>
      </c>
      <c r="F574" s="300">
        <v>3</v>
      </c>
      <c r="G574" s="311">
        <v>197.32</v>
      </c>
      <c r="H574" s="306">
        <f t="shared" si="23"/>
        <v>591.96</v>
      </c>
      <c r="I574" s="92">
        <v>5.0000000000000001E-4</v>
      </c>
    </row>
    <row r="575" spans="1:9" ht="28.5" customHeight="1" x14ac:dyDescent="0.25">
      <c r="A575" s="91" t="s">
        <v>626</v>
      </c>
      <c r="B575" s="77">
        <v>72370</v>
      </c>
      <c r="C575" s="72" t="s">
        <v>271</v>
      </c>
      <c r="D575" s="71" t="s">
        <v>625</v>
      </c>
      <c r="E575" s="70" t="s">
        <v>303</v>
      </c>
      <c r="F575" s="300">
        <v>4</v>
      </c>
      <c r="G575" s="311">
        <v>246.32</v>
      </c>
      <c r="H575" s="306">
        <f t="shared" si="23"/>
        <v>985.28</v>
      </c>
      <c r="I575" s="92">
        <v>8.0000000000000004E-4</v>
      </c>
    </row>
    <row r="576" spans="1:9" ht="28.5" customHeight="1" x14ac:dyDescent="0.25">
      <c r="A576" s="91" t="s">
        <v>624</v>
      </c>
      <c r="B576" s="77">
        <v>70720</v>
      </c>
      <c r="C576" s="72" t="s">
        <v>271</v>
      </c>
      <c r="D576" s="76" t="s">
        <v>623</v>
      </c>
      <c r="E576" s="70" t="s">
        <v>303</v>
      </c>
      <c r="F576" s="300">
        <v>1</v>
      </c>
      <c r="G576" s="311">
        <v>292.64</v>
      </c>
      <c r="H576" s="306">
        <f t="shared" si="23"/>
        <v>292.64</v>
      </c>
      <c r="I576" s="92">
        <v>2.0000000000000001E-4</v>
      </c>
    </row>
    <row r="577" spans="1:9" ht="28.5" customHeight="1" x14ac:dyDescent="0.25">
      <c r="A577" s="91" t="s">
        <v>622</v>
      </c>
      <c r="B577" s="77">
        <v>70386</v>
      </c>
      <c r="C577" s="72" t="s">
        <v>271</v>
      </c>
      <c r="D577" s="71" t="s">
        <v>621</v>
      </c>
      <c r="E577" s="70" t="s">
        <v>375</v>
      </c>
      <c r="F577" s="300">
        <v>2</v>
      </c>
      <c r="G577" s="311">
        <v>173.21</v>
      </c>
      <c r="H577" s="306">
        <f t="shared" si="23"/>
        <v>346.42</v>
      </c>
      <c r="I577" s="92">
        <v>2.9999999999999997E-4</v>
      </c>
    </row>
    <row r="578" spans="1:9" ht="28.5" customHeight="1" x14ac:dyDescent="0.25">
      <c r="A578" s="91" t="s">
        <v>620</v>
      </c>
      <c r="B578" s="77">
        <v>72611</v>
      </c>
      <c r="C578" s="72" t="s">
        <v>271</v>
      </c>
      <c r="D578" s="71" t="s">
        <v>619</v>
      </c>
      <c r="E578" s="70" t="s">
        <v>303</v>
      </c>
      <c r="F578" s="300">
        <v>1</v>
      </c>
      <c r="G578" s="312">
        <v>21436.639999999999</v>
      </c>
      <c r="H578" s="306">
        <f t="shared" si="23"/>
        <v>21436.639999999999</v>
      </c>
      <c r="I578" s="92">
        <v>1.7600000000000001E-2</v>
      </c>
    </row>
    <row r="579" spans="1:9" ht="28.5" customHeight="1" x14ac:dyDescent="0.25">
      <c r="A579" s="91" t="s">
        <v>618</v>
      </c>
      <c r="B579" s="77">
        <v>71205</v>
      </c>
      <c r="C579" s="72" t="s">
        <v>271</v>
      </c>
      <c r="D579" s="71" t="s">
        <v>229</v>
      </c>
      <c r="E579" s="70" t="s">
        <v>55</v>
      </c>
      <c r="F579" s="300">
        <v>9</v>
      </c>
      <c r="G579" s="311">
        <v>27.24</v>
      </c>
      <c r="H579" s="306">
        <f t="shared" si="23"/>
        <v>245.16</v>
      </c>
      <c r="I579" s="92">
        <v>2.0000000000000001E-4</v>
      </c>
    </row>
    <row r="580" spans="1:9" ht="28.5" customHeight="1" x14ac:dyDescent="0.25">
      <c r="A580" s="91" t="s">
        <v>617</v>
      </c>
      <c r="B580" s="77">
        <v>70507</v>
      </c>
      <c r="C580" s="72" t="s">
        <v>271</v>
      </c>
      <c r="D580" s="71" t="s">
        <v>616</v>
      </c>
      <c r="E580" s="70" t="s">
        <v>303</v>
      </c>
      <c r="F580" s="300">
        <v>1</v>
      </c>
      <c r="G580" s="311">
        <v>58.02</v>
      </c>
      <c r="H580" s="306">
        <f t="shared" si="23"/>
        <v>58.02</v>
      </c>
      <c r="I580" s="92">
        <v>0</v>
      </c>
    </row>
    <row r="581" spans="1:9" ht="28.5" customHeight="1" x14ac:dyDescent="0.25">
      <c r="A581" s="91" t="s">
        <v>615</v>
      </c>
      <c r="B581" s="77">
        <v>70542</v>
      </c>
      <c r="C581" s="72" t="s">
        <v>271</v>
      </c>
      <c r="D581" s="71" t="s">
        <v>157</v>
      </c>
      <c r="E581" s="70" t="s">
        <v>55</v>
      </c>
      <c r="F581" s="300">
        <v>27</v>
      </c>
      <c r="G581" s="311">
        <v>20.75</v>
      </c>
      <c r="H581" s="306">
        <f t="shared" si="23"/>
        <v>560.25</v>
      </c>
      <c r="I581" s="92">
        <v>5.0000000000000001E-4</v>
      </c>
    </row>
    <row r="582" spans="1:9" ht="28.5" customHeight="1" x14ac:dyDescent="0.25">
      <c r="A582" s="91" t="s">
        <v>614</v>
      </c>
      <c r="B582" s="77">
        <v>71795</v>
      </c>
      <c r="C582" s="72" t="s">
        <v>271</v>
      </c>
      <c r="D582" s="71" t="s">
        <v>151</v>
      </c>
      <c r="E582" s="70" t="s">
        <v>375</v>
      </c>
      <c r="F582" s="300">
        <v>3</v>
      </c>
      <c r="G582" s="311">
        <v>17.72</v>
      </c>
      <c r="H582" s="306">
        <f t="shared" si="23"/>
        <v>53.16</v>
      </c>
      <c r="I582" s="92">
        <v>0</v>
      </c>
    </row>
    <row r="583" spans="1:9" ht="28.5" customHeight="1" x14ac:dyDescent="0.25">
      <c r="A583" s="91" t="s">
        <v>613</v>
      </c>
      <c r="B583" s="77">
        <v>71381</v>
      </c>
      <c r="C583" s="72" t="s">
        <v>271</v>
      </c>
      <c r="D583" s="71" t="s">
        <v>548</v>
      </c>
      <c r="E583" s="70" t="s">
        <v>303</v>
      </c>
      <c r="F583" s="300">
        <v>8</v>
      </c>
      <c r="G583" s="311">
        <v>77.38</v>
      </c>
      <c r="H583" s="306">
        <f t="shared" si="23"/>
        <v>619.04</v>
      </c>
      <c r="I583" s="92">
        <v>5.0000000000000001E-4</v>
      </c>
    </row>
    <row r="584" spans="1:9" ht="28.5" customHeight="1" x14ac:dyDescent="0.25">
      <c r="A584" s="91" t="s">
        <v>612</v>
      </c>
      <c r="B584" s="77">
        <v>70544</v>
      </c>
      <c r="C584" s="72" t="s">
        <v>271</v>
      </c>
      <c r="D584" s="71" t="s">
        <v>556</v>
      </c>
      <c r="E584" s="70" t="s">
        <v>55</v>
      </c>
      <c r="F584" s="300">
        <v>17</v>
      </c>
      <c r="G584" s="311">
        <v>40.72</v>
      </c>
      <c r="H584" s="306">
        <f t="shared" si="23"/>
        <v>692.24</v>
      </c>
      <c r="I584" s="92">
        <v>5.9999999999999995E-4</v>
      </c>
    </row>
    <row r="585" spans="1:9" ht="28.5" customHeight="1" x14ac:dyDescent="0.25">
      <c r="A585" s="91" t="s">
        <v>611</v>
      </c>
      <c r="B585" s="72" t="s">
        <v>523</v>
      </c>
      <c r="C585" s="70" t="s">
        <v>298</v>
      </c>
      <c r="D585" s="76" t="s">
        <v>522</v>
      </c>
      <c r="E585" s="70" t="s">
        <v>55</v>
      </c>
      <c r="F585" s="300">
        <v>3</v>
      </c>
      <c r="G585" s="311">
        <v>6.72</v>
      </c>
      <c r="H585" s="306">
        <f t="shared" si="23"/>
        <v>20.16</v>
      </c>
      <c r="I585" s="92">
        <v>0</v>
      </c>
    </row>
    <row r="586" spans="1:9" ht="28.5" customHeight="1" x14ac:dyDescent="0.25">
      <c r="A586" s="91" t="s">
        <v>610</v>
      </c>
      <c r="B586" s="72" t="s">
        <v>609</v>
      </c>
      <c r="C586" s="70" t="s">
        <v>298</v>
      </c>
      <c r="D586" s="71" t="s">
        <v>608</v>
      </c>
      <c r="E586" s="70" t="s">
        <v>31</v>
      </c>
      <c r="F586" s="300">
        <v>6</v>
      </c>
      <c r="G586" s="311">
        <v>16.920000000000002</v>
      </c>
      <c r="H586" s="306">
        <f t="shared" si="23"/>
        <v>101.52</v>
      </c>
      <c r="I586" s="92">
        <v>1E-4</v>
      </c>
    </row>
    <row r="587" spans="1:9" ht="28.5" customHeight="1" x14ac:dyDescent="0.25">
      <c r="A587" s="91" t="s">
        <v>607</v>
      </c>
      <c r="B587" s="73">
        <v>180310</v>
      </c>
      <c r="C587" s="72" t="s">
        <v>271</v>
      </c>
      <c r="D587" s="71" t="s">
        <v>606</v>
      </c>
      <c r="E587" s="70" t="s">
        <v>270</v>
      </c>
      <c r="F587" s="300">
        <v>3</v>
      </c>
      <c r="G587" s="311">
        <v>276.62</v>
      </c>
      <c r="H587" s="306">
        <f t="shared" si="23"/>
        <v>829.86</v>
      </c>
      <c r="I587" s="92">
        <v>6.9999999999999999E-4</v>
      </c>
    </row>
    <row r="588" spans="1:9" ht="14.25" customHeight="1" x14ac:dyDescent="0.25">
      <c r="A588" s="96">
        <v>17</v>
      </c>
      <c r="B588" s="74"/>
      <c r="C588" s="74"/>
      <c r="D588" s="75" t="s">
        <v>605</v>
      </c>
      <c r="E588" s="74"/>
      <c r="F588" s="302"/>
      <c r="G588" s="313"/>
      <c r="H588" s="307">
        <f>H589+H607+H624</f>
        <v>30209.11</v>
      </c>
      <c r="I588" s="94">
        <v>2.4899999999999999E-2</v>
      </c>
    </row>
    <row r="589" spans="1:9" ht="14.25" customHeight="1" x14ac:dyDescent="0.25">
      <c r="A589" s="93" t="s">
        <v>604</v>
      </c>
      <c r="B589" s="74"/>
      <c r="C589" s="74"/>
      <c r="D589" s="75" t="s">
        <v>603</v>
      </c>
      <c r="E589" s="74"/>
      <c r="F589" s="302"/>
      <c r="G589" s="313"/>
      <c r="H589" s="307">
        <f>SUM(H590:H606)</f>
        <v>4613.4599999999991</v>
      </c>
      <c r="I589" s="94">
        <v>3.8E-3</v>
      </c>
    </row>
    <row r="590" spans="1:9" ht="28.5" customHeight="1" x14ac:dyDescent="0.25">
      <c r="A590" s="98">
        <v>42736</v>
      </c>
      <c r="B590" s="77">
        <v>81663</v>
      </c>
      <c r="C590" s="72" t="s">
        <v>271</v>
      </c>
      <c r="D590" s="71" t="s">
        <v>602</v>
      </c>
      <c r="E590" s="70" t="s">
        <v>303</v>
      </c>
      <c r="F590" s="300">
        <v>1</v>
      </c>
      <c r="G590" s="311">
        <v>36.590000000000003</v>
      </c>
      <c r="H590" s="306">
        <f t="shared" ref="H590:H606" si="24">TRUNC((F590*G590),2)</f>
        <v>36.590000000000003</v>
      </c>
      <c r="I590" s="92">
        <v>0</v>
      </c>
    </row>
    <row r="591" spans="1:9" ht="28.5" customHeight="1" x14ac:dyDescent="0.25">
      <c r="A591" s="98">
        <v>42737</v>
      </c>
      <c r="B591" s="77">
        <v>80563</v>
      </c>
      <c r="C591" s="72" t="s">
        <v>271</v>
      </c>
      <c r="D591" s="71" t="s">
        <v>601</v>
      </c>
      <c r="E591" s="70" t="s">
        <v>303</v>
      </c>
      <c r="F591" s="300">
        <v>4</v>
      </c>
      <c r="G591" s="311">
        <v>54.49</v>
      </c>
      <c r="H591" s="306">
        <f t="shared" si="24"/>
        <v>217.96</v>
      </c>
      <c r="I591" s="92">
        <v>2.0000000000000001E-4</v>
      </c>
    </row>
    <row r="592" spans="1:9" ht="28.5" customHeight="1" x14ac:dyDescent="0.25">
      <c r="A592" s="98">
        <v>42738</v>
      </c>
      <c r="B592" s="77">
        <v>80580</v>
      </c>
      <c r="C592" s="72" t="s">
        <v>271</v>
      </c>
      <c r="D592" s="71" t="s">
        <v>600</v>
      </c>
      <c r="E592" s="70" t="s">
        <v>303</v>
      </c>
      <c r="F592" s="300">
        <v>4</v>
      </c>
      <c r="G592" s="311">
        <v>54.68</v>
      </c>
      <c r="H592" s="306">
        <f t="shared" si="24"/>
        <v>218.72</v>
      </c>
      <c r="I592" s="92">
        <v>2.0000000000000001E-4</v>
      </c>
    </row>
    <row r="593" spans="1:9" ht="28.5" customHeight="1" x14ac:dyDescent="0.25">
      <c r="A593" s="98">
        <v>42739</v>
      </c>
      <c r="B593" s="77">
        <v>81730</v>
      </c>
      <c r="C593" s="72" t="s">
        <v>271</v>
      </c>
      <c r="D593" s="71" t="s">
        <v>599</v>
      </c>
      <c r="E593" s="70" t="s">
        <v>303</v>
      </c>
      <c r="F593" s="300">
        <v>4</v>
      </c>
      <c r="G593" s="311">
        <v>12.85</v>
      </c>
      <c r="H593" s="306">
        <f t="shared" si="24"/>
        <v>51.4</v>
      </c>
      <c r="I593" s="92">
        <v>0</v>
      </c>
    </row>
    <row r="594" spans="1:9" ht="28.5" customHeight="1" x14ac:dyDescent="0.25">
      <c r="A594" s="98">
        <v>42740</v>
      </c>
      <c r="B594" s="77">
        <v>81935</v>
      </c>
      <c r="C594" s="72" t="s">
        <v>271</v>
      </c>
      <c r="D594" s="71" t="s">
        <v>598</v>
      </c>
      <c r="E594" s="70" t="s">
        <v>303</v>
      </c>
      <c r="F594" s="300">
        <v>2</v>
      </c>
      <c r="G594" s="311">
        <v>10.32</v>
      </c>
      <c r="H594" s="306">
        <f t="shared" si="24"/>
        <v>20.64</v>
      </c>
      <c r="I594" s="92">
        <v>0</v>
      </c>
    </row>
    <row r="595" spans="1:9" ht="28.5" customHeight="1" x14ac:dyDescent="0.25">
      <c r="A595" s="98">
        <v>42741</v>
      </c>
      <c r="B595" s="77">
        <v>81927</v>
      </c>
      <c r="C595" s="72" t="s">
        <v>271</v>
      </c>
      <c r="D595" s="71" t="s">
        <v>597</v>
      </c>
      <c r="E595" s="70" t="s">
        <v>303</v>
      </c>
      <c r="F595" s="300">
        <v>1</v>
      </c>
      <c r="G595" s="311">
        <v>10.76</v>
      </c>
      <c r="H595" s="306">
        <f t="shared" si="24"/>
        <v>10.76</v>
      </c>
      <c r="I595" s="92">
        <v>0</v>
      </c>
    </row>
    <row r="596" spans="1:9" ht="28.5" customHeight="1" x14ac:dyDescent="0.25">
      <c r="A596" s="98">
        <v>42742</v>
      </c>
      <c r="B596" s="77">
        <v>82301</v>
      </c>
      <c r="C596" s="72" t="s">
        <v>271</v>
      </c>
      <c r="D596" s="71" t="s">
        <v>596</v>
      </c>
      <c r="E596" s="70" t="s">
        <v>284</v>
      </c>
      <c r="F596" s="301">
        <v>14.06</v>
      </c>
      <c r="G596" s="311">
        <v>12.55</v>
      </c>
      <c r="H596" s="306">
        <f t="shared" si="24"/>
        <v>176.45</v>
      </c>
      <c r="I596" s="92">
        <v>1E-4</v>
      </c>
    </row>
    <row r="597" spans="1:9" ht="28.5" customHeight="1" x14ac:dyDescent="0.25">
      <c r="A597" s="98">
        <v>42743</v>
      </c>
      <c r="B597" s="77">
        <v>82302</v>
      </c>
      <c r="C597" s="72" t="s">
        <v>271</v>
      </c>
      <c r="D597" s="71" t="s">
        <v>589</v>
      </c>
      <c r="E597" s="70" t="s">
        <v>284</v>
      </c>
      <c r="F597" s="301">
        <v>8.43</v>
      </c>
      <c r="G597" s="311">
        <v>17.09</v>
      </c>
      <c r="H597" s="306">
        <f t="shared" si="24"/>
        <v>144.06</v>
      </c>
      <c r="I597" s="92">
        <v>1E-4</v>
      </c>
    </row>
    <row r="598" spans="1:9" ht="28.5" customHeight="1" x14ac:dyDescent="0.25">
      <c r="A598" s="98">
        <v>42744</v>
      </c>
      <c r="B598" s="77">
        <v>82304</v>
      </c>
      <c r="C598" s="72" t="s">
        <v>271</v>
      </c>
      <c r="D598" s="71" t="s">
        <v>575</v>
      </c>
      <c r="E598" s="70" t="s">
        <v>284</v>
      </c>
      <c r="F598" s="300">
        <v>35</v>
      </c>
      <c r="G598" s="311">
        <v>28.14</v>
      </c>
      <c r="H598" s="306">
        <f t="shared" si="24"/>
        <v>984.9</v>
      </c>
      <c r="I598" s="92">
        <v>8.0000000000000004E-4</v>
      </c>
    </row>
    <row r="599" spans="1:9" ht="28.5" customHeight="1" x14ac:dyDescent="0.25">
      <c r="A599" s="99">
        <v>40195</v>
      </c>
      <c r="B599" s="77">
        <v>82201</v>
      </c>
      <c r="C599" s="72" t="s">
        <v>271</v>
      </c>
      <c r="D599" s="71" t="s">
        <v>595</v>
      </c>
      <c r="E599" s="70" t="s">
        <v>303</v>
      </c>
      <c r="F599" s="300">
        <v>2</v>
      </c>
      <c r="G599" s="311">
        <v>11.91</v>
      </c>
      <c r="H599" s="306">
        <f t="shared" si="24"/>
        <v>23.82</v>
      </c>
      <c r="I599" s="92">
        <v>0</v>
      </c>
    </row>
    <row r="600" spans="1:9" ht="28.5" customHeight="1" x14ac:dyDescent="0.25">
      <c r="A600" s="99">
        <v>40560</v>
      </c>
      <c r="B600" s="77">
        <v>82230</v>
      </c>
      <c r="C600" s="72" t="s">
        <v>271</v>
      </c>
      <c r="D600" s="71" t="s">
        <v>594</v>
      </c>
      <c r="E600" s="70" t="s">
        <v>303</v>
      </c>
      <c r="F600" s="300">
        <v>1</v>
      </c>
      <c r="G600" s="311">
        <v>12.72</v>
      </c>
      <c r="H600" s="306">
        <f t="shared" si="24"/>
        <v>12.72</v>
      </c>
      <c r="I600" s="92">
        <v>0</v>
      </c>
    </row>
    <row r="601" spans="1:9" ht="28.5" customHeight="1" x14ac:dyDescent="0.25">
      <c r="A601" s="99">
        <v>40925</v>
      </c>
      <c r="B601" s="77">
        <v>81825</v>
      </c>
      <c r="C601" s="72" t="s">
        <v>271</v>
      </c>
      <c r="D601" s="71" t="s">
        <v>593</v>
      </c>
      <c r="E601" s="70" t="s">
        <v>303</v>
      </c>
      <c r="F601" s="300">
        <v>4</v>
      </c>
      <c r="G601" s="311">
        <v>347.34</v>
      </c>
      <c r="H601" s="306">
        <f t="shared" si="24"/>
        <v>1389.36</v>
      </c>
      <c r="I601" s="92">
        <v>1.1000000000000001E-3</v>
      </c>
    </row>
    <row r="602" spans="1:9" ht="28.5" customHeight="1" x14ac:dyDescent="0.25">
      <c r="A602" s="99">
        <v>41291</v>
      </c>
      <c r="B602" s="77">
        <v>81826</v>
      </c>
      <c r="C602" s="72" t="s">
        <v>271</v>
      </c>
      <c r="D602" s="76" t="s">
        <v>592</v>
      </c>
      <c r="E602" s="70" t="s">
        <v>303</v>
      </c>
      <c r="F602" s="300">
        <v>4</v>
      </c>
      <c r="G602" s="311">
        <v>68.13</v>
      </c>
      <c r="H602" s="306">
        <f t="shared" si="24"/>
        <v>272.52</v>
      </c>
      <c r="I602" s="92">
        <v>2.0000000000000001E-4</v>
      </c>
    </row>
    <row r="603" spans="1:9" ht="28.5" customHeight="1" x14ac:dyDescent="0.25">
      <c r="A603" s="99">
        <v>41656</v>
      </c>
      <c r="B603" s="77">
        <v>70638</v>
      </c>
      <c r="C603" s="72" t="s">
        <v>271</v>
      </c>
      <c r="D603" s="76" t="s">
        <v>591</v>
      </c>
      <c r="E603" s="70" t="s">
        <v>290</v>
      </c>
      <c r="F603" s="301">
        <v>1.44</v>
      </c>
      <c r="G603" s="311">
        <v>644.74</v>
      </c>
      <c r="H603" s="306">
        <f t="shared" si="24"/>
        <v>928.42</v>
      </c>
      <c r="I603" s="92">
        <v>8.0000000000000004E-4</v>
      </c>
    </row>
    <row r="604" spans="1:9" ht="28.5" customHeight="1" x14ac:dyDescent="0.25">
      <c r="A604" s="99">
        <v>42021</v>
      </c>
      <c r="B604" s="77">
        <v>81922</v>
      </c>
      <c r="C604" s="72" t="s">
        <v>271</v>
      </c>
      <c r="D604" s="71" t="s">
        <v>590</v>
      </c>
      <c r="E604" s="70" t="s">
        <v>303</v>
      </c>
      <c r="F604" s="300">
        <v>1</v>
      </c>
      <c r="G604" s="311">
        <v>11.82</v>
      </c>
      <c r="H604" s="306">
        <f t="shared" si="24"/>
        <v>11.82</v>
      </c>
      <c r="I604" s="92">
        <v>0</v>
      </c>
    </row>
    <row r="605" spans="1:9" ht="28.5" customHeight="1" x14ac:dyDescent="0.25">
      <c r="A605" s="99">
        <v>42386</v>
      </c>
      <c r="B605" s="77">
        <v>81936</v>
      </c>
      <c r="C605" s="72" t="s">
        <v>271</v>
      </c>
      <c r="D605" s="71" t="s">
        <v>583</v>
      </c>
      <c r="E605" s="70" t="s">
        <v>303</v>
      </c>
      <c r="F605" s="300">
        <v>1</v>
      </c>
      <c r="G605" s="311">
        <v>10.78</v>
      </c>
      <c r="H605" s="306">
        <f t="shared" si="24"/>
        <v>10.78</v>
      </c>
      <c r="I605" s="92">
        <v>0</v>
      </c>
    </row>
    <row r="606" spans="1:9" ht="28.5" customHeight="1" x14ac:dyDescent="0.25">
      <c r="A606" s="99">
        <v>42752</v>
      </c>
      <c r="B606" s="77">
        <v>82302</v>
      </c>
      <c r="C606" s="72" t="s">
        <v>271</v>
      </c>
      <c r="D606" s="71" t="s">
        <v>589</v>
      </c>
      <c r="E606" s="70" t="s">
        <v>284</v>
      </c>
      <c r="F606" s="300">
        <v>6</v>
      </c>
      <c r="G606" s="311">
        <v>17.09</v>
      </c>
      <c r="H606" s="306">
        <f t="shared" si="24"/>
        <v>102.54</v>
      </c>
      <c r="I606" s="92">
        <v>1E-4</v>
      </c>
    </row>
    <row r="607" spans="1:9" ht="14.25" customHeight="1" x14ac:dyDescent="0.25">
      <c r="A607" s="93" t="s">
        <v>588</v>
      </c>
      <c r="B607" s="74"/>
      <c r="C607" s="74"/>
      <c r="D607" s="75" t="s">
        <v>184</v>
      </c>
      <c r="E607" s="74"/>
      <c r="F607" s="302"/>
      <c r="G607" s="313"/>
      <c r="H607" s="307">
        <f>SUM(H608:H623)</f>
        <v>2524.8500000000004</v>
      </c>
      <c r="I607" s="94">
        <v>2.0999999999999999E-3</v>
      </c>
    </row>
    <row r="608" spans="1:9" ht="28.5" customHeight="1" x14ac:dyDescent="0.25">
      <c r="A608" s="98">
        <v>42767</v>
      </c>
      <c r="B608" s="77">
        <v>80656</v>
      </c>
      <c r="C608" s="72" t="s">
        <v>271</v>
      </c>
      <c r="D608" s="71" t="s">
        <v>587</v>
      </c>
      <c r="E608" s="70" t="s">
        <v>375</v>
      </c>
      <c r="F608" s="300">
        <v>4</v>
      </c>
      <c r="G608" s="311">
        <v>129.38999999999999</v>
      </c>
      <c r="H608" s="306">
        <f t="shared" ref="H608:H623" si="25">TRUNC((F608*G608),2)</f>
        <v>517.55999999999995</v>
      </c>
      <c r="I608" s="92">
        <v>4.0000000000000002E-4</v>
      </c>
    </row>
    <row r="609" spans="1:9" ht="28.5" customHeight="1" x14ac:dyDescent="0.25">
      <c r="A609" s="98">
        <v>42768</v>
      </c>
      <c r="B609" s="77">
        <v>80926</v>
      </c>
      <c r="C609" s="72" t="s">
        <v>271</v>
      </c>
      <c r="D609" s="71" t="s">
        <v>80</v>
      </c>
      <c r="E609" s="70" t="s">
        <v>303</v>
      </c>
      <c r="F609" s="300">
        <v>2</v>
      </c>
      <c r="G609" s="311">
        <v>77.14</v>
      </c>
      <c r="H609" s="306">
        <f t="shared" si="25"/>
        <v>154.28</v>
      </c>
      <c r="I609" s="92">
        <v>1E-4</v>
      </c>
    </row>
    <row r="610" spans="1:9" ht="28.5" customHeight="1" x14ac:dyDescent="0.25">
      <c r="A610" s="98">
        <v>42769</v>
      </c>
      <c r="B610" s="77">
        <v>81055</v>
      </c>
      <c r="C610" s="72" t="s">
        <v>271</v>
      </c>
      <c r="D610" s="71" t="s">
        <v>586</v>
      </c>
      <c r="E610" s="70" t="s">
        <v>303</v>
      </c>
      <c r="F610" s="300">
        <v>4</v>
      </c>
      <c r="G610" s="311">
        <v>14.57</v>
      </c>
      <c r="H610" s="306">
        <f t="shared" si="25"/>
        <v>58.28</v>
      </c>
      <c r="I610" s="92">
        <v>0</v>
      </c>
    </row>
    <row r="611" spans="1:9" ht="28.5" customHeight="1" x14ac:dyDescent="0.25">
      <c r="A611" s="98">
        <v>42770</v>
      </c>
      <c r="B611" s="77">
        <v>81321</v>
      </c>
      <c r="C611" s="72" t="s">
        <v>271</v>
      </c>
      <c r="D611" s="71" t="s">
        <v>581</v>
      </c>
      <c r="E611" s="70" t="s">
        <v>303</v>
      </c>
      <c r="F611" s="300">
        <v>9</v>
      </c>
      <c r="G611" s="311">
        <v>5.97</v>
      </c>
      <c r="H611" s="306">
        <f t="shared" si="25"/>
        <v>53.73</v>
      </c>
      <c r="I611" s="92">
        <v>0</v>
      </c>
    </row>
    <row r="612" spans="1:9" ht="28.5" customHeight="1" x14ac:dyDescent="0.25">
      <c r="A612" s="98">
        <v>42771</v>
      </c>
      <c r="B612" s="77">
        <v>81003</v>
      </c>
      <c r="C612" s="72" t="s">
        <v>271</v>
      </c>
      <c r="D612" s="71" t="s">
        <v>585</v>
      </c>
      <c r="E612" s="70" t="s">
        <v>55</v>
      </c>
      <c r="F612" s="301">
        <v>45.28</v>
      </c>
      <c r="G612" s="311">
        <v>6.79</v>
      </c>
      <c r="H612" s="306">
        <f t="shared" si="25"/>
        <v>307.45</v>
      </c>
      <c r="I612" s="92">
        <v>2.9999999999999997E-4</v>
      </c>
    </row>
    <row r="613" spans="1:9" ht="28.5" customHeight="1" x14ac:dyDescent="0.25">
      <c r="A613" s="98">
        <v>42772</v>
      </c>
      <c r="B613" s="77">
        <v>81006</v>
      </c>
      <c r="C613" s="72" t="s">
        <v>271</v>
      </c>
      <c r="D613" s="71" t="s">
        <v>584</v>
      </c>
      <c r="E613" s="70" t="s">
        <v>284</v>
      </c>
      <c r="F613" s="300">
        <v>51</v>
      </c>
      <c r="G613" s="311">
        <v>18.850000000000001</v>
      </c>
      <c r="H613" s="306">
        <f t="shared" si="25"/>
        <v>961.35</v>
      </c>
      <c r="I613" s="92">
        <v>8.0000000000000004E-4</v>
      </c>
    </row>
    <row r="614" spans="1:9" ht="28.5" customHeight="1" x14ac:dyDescent="0.25">
      <c r="A614" s="98">
        <v>42773</v>
      </c>
      <c r="B614" s="77">
        <v>81936</v>
      </c>
      <c r="C614" s="72" t="s">
        <v>271</v>
      </c>
      <c r="D614" s="71" t="s">
        <v>583</v>
      </c>
      <c r="E614" s="70" t="s">
        <v>303</v>
      </c>
      <c r="F614" s="300">
        <v>3</v>
      </c>
      <c r="G614" s="311">
        <v>10.78</v>
      </c>
      <c r="H614" s="306">
        <f t="shared" si="25"/>
        <v>32.340000000000003</v>
      </c>
      <c r="I614" s="92">
        <v>0</v>
      </c>
    </row>
    <row r="615" spans="1:9" ht="28.5" customHeight="1" x14ac:dyDescent="0.25">
      <c r="A615" s="98">
        <v>42774</v>
      </c>
      <c r="B615" s="77">
        <v>81402</v>
      </c>
      <c r="C615" s="72" t="s">
        <v>271</v>
      </c>
      <c r="D615" s="71" t="s">
        <v>582</v>
      </c>
      <c r="E615" s="70" t="s">
        <v>303</v>
      </c>
      <c r="F615" s="300">
        <v>2</v>
      </c>
      <c r="G615" s="311">
        <v>6.65</v>
      </c>
      <c r="H615" s="306">
        <f t="shared" si="25"/>
        <v>13.3</v>
      </c>
      <c r="I615" s="92">
        <v>0</v>
      </c>
    </row>
    <row r="616" spans="1:9" ht="28.5" customHeight="1" x14ac:dyDescent="0.25">
      <c r="A616" s="98">
        <v>42775</v>
      </c>
      <c r="B616" s="77">
        <v>81424</v>
      </c>
      <c r="C616" s="72" t="s">
        <v>271</v>
      </c>
      <c r="D616" s="71" t="s">
        <v>181</v>
      </c>
      <c r="E616" s="70" t="s">
        <v>303</v>
      </c>
      <c r="F616" s="300">
        <v>1</v>
      </c>
      <c r="G616" s="311">
        <v>16.34</v>
      </c>
      <c r="H616" s="306">
        <f t="shared" si="25"/>
        <v>16.34</v>
      </c>
      <c r="I616" s="92">
        <v>0</v>
      </c>
    </row>
    <row r="617" spans="1:9" ht="28.5" customHeight="1" x14ac:dyDescent="0.25">
      <c r="A617" s="99">
        <v>40226</v>
      </c>
      <c r="B617" s="77">
        <v>81321</v>
      </c>
      <c r="C617" s="72" t="s">
        <v>271</v>
      </c>
      <c r="D617" s="71" t="s">
        <v>581</v>
      </c>
      <c r="E617" s="70" t="s">
        <v>303</v>
      </c>
      <c r="F617" s="300">
        <v>1</v>
      </c>
      <c r="G617" s="311">
        <v>5.97</v>
      </c>
      <c r="H617" s="306">
        <f t="shared" si="25"/>
        <v>5.97</v>
      </c>
      <c r="I617" s="92">
        <v>0</v>
      </c>
    </row>
    <row r="618" spans="1:9" ht="28.5" customHeight="1" x14ac:dyDescent="0.25">
      <c r="A618" s="99">
        <v>40591</v>
      </c>
      <c r="B618" s="77">
        <v>20109</v>
      </c>
      <c r="C618" s="72" t="s">
        <v>271</v>
      </c>
      <c r="D618" s="76" t="s">
        <v>500</v>
      </c>
      <c r="E618" s="70" t="s">
        <v>270</v>
      </c>
      <c r="F618" s="300">
        <v>5</v>
      </c>
      <c r="G618" s="311">
        <v>10.87</v>
      </c>
      <c r="H618" s="306">
        <f t="shared" si="25"/>
        <v>54.35</v>
      </c>
      <c r="I618" s="92">
        <v>0</v>
      </c>
    </row>
    <row r="619" spans="1:9" ht="28.5" customHeight="1" x14ac:dyDescent="0.25">
      <c r="A619" s="99">
        <v>40956</v>
      </c>
      <c r="B619" s="77">
        <v>40101</v>
      </c>
      <c r="C619" s="72" t="s">
        <v>271</v>
      </c>
      <c r="D619" s="71" t="s">
        <v>52</v>
      </c>
      <c r="E619" s="70" t="s">
        <v>290</v>
      </c>
      <c r="F619" s="299">
        <v>2.5</v>
      </c>
      <c r="G619" s="311">
        <v>26.26</v>
      </c>
      <c r="H619" s="306">
        <f t="shared" si="25"/>
        <v>65.650000000000006</v>
      </c>
      <c r="I619" s="92">
        <v>1E-4</v>
      </c>
    </row>
    <row r="620" spans="1:9" ht="28.5" customHeight="1" x14ac:dyDescent="0.25">
      <c r="A620" s="99">
        <v>41322</v>
      </c>
      <c r="B620" s="77">
        <v>40902</v>
      </c>
      <c r="C620" s="72" t="s">
        <v>271</v>
      </c>
      <c r="D620" s="71" t="s">
        <v>96</v>
      </c>
      <c r="E620" s="70" t="s">
        <v>290</v>
      </c>
      <c r="F620" s="299">
        <v>2.5</v>
      </c>
      <c r="G620" s="311">
        <v>17.399999999999999</v>
      </c>
      <c r="H620" s="306">
        <f t="shared" si="25"/>
        <v>43.5</v>
      </c>
      <c r="I620" s="92">
        <v>0</v>
      </c>
    </row>
    <row r="621" spans="1:9" ht="28.5" customHeight="1" x14ac:dyDescent="0.25">
      <c r="A621" s="99">
        <v>41687</v>
      </c>
      <c r="B621" s="73">
        <v>220104</v>
      </c>
      <c r="C621" s="72" t="s">
        <v>271</v>
      </c>
      <c r="D621" s="71" t="s">
        <v>253</v>
      </c>
      <c r="E621" s="70" t="s">
        <v>270</v>
      </c>
      <c r="F621" s="300">
        <v>5</v>
      </c>
      <c r="G621" s="311">
        <v>39</v>
      </c>
      <c r="H621" s="306">
        <f t="shared" si="25"/>
        <v>195</v>
      </c>
      <c r="I621" s="92">
        <v>2.0000000000000001E-4</v>
      </c>
    </row>
    <row r="622" spans="1:9" ht="28.5" customHeight="1" x14ac:dyDescent="0.25">
      <c r="A622" s="99">
        <v>42052</v>
      </c>
      <c r="B622" s="77">
        <v>81360</v>
      </c>
      <c r="C622" s="72" t="s">
        <v>271</v>
      </c>
      <c r="D622" s="71" t="s">
        <v>580</v>
      </c>
      <c r="E622" s="70" t="s">
        <v>303</v>
      </c>
      <c r="F622" s="300">
        <v>3</v>
      </c>
      <c r="G622" s="311">
        <v>10.23</v>
      </c>
      <c r="H622" s="306">
        <f t="shared" si="25"/>
        <v>30.69</v>
      </c>
      <c r="I622" s="92">
        <v>0</v>
      </c>
    </row>
    <row r="623" spans="1:9" ht="28.5" customHeight="1" x14ac:dyDescent="0.25">
      <c r="A623" s="99">
        <v>42417</v>
      </c>
      <c r="B623" s="77">
        <v>81445</v>
      </c>
      <c r="C623" s="72" t="s">
        <v>271</v>
      </c>
      <c r="D623" s="71" t="s">
        <v>579</v>
      </c>
      <c r="E623" s="70" t="s">
        <v>303</v>
      </c>
      <c r="F623" s="300">
        <v>1</v>
      </c>
      <c r="G623" s="311">
        <v>15.06</v>
      </c>
      <c r="H623" s="306">
        <f t="shared" si="25"/>
        <v>15.06</v>
      </c>
      <c r="I623" s="92">
        <v>0</v>
      </c>
    </row>
    <row r="624" spans="1:9" ht="14.25" customHeight="1" x14ac:dyDescent="0.25">
      <c r="A624" s="93" t="s">
        <v>578</v>
      </c>
      <c r="B624" s="74"/>
      <c r="C624" s="74"/>
      <c r="D624" s="75" t="s">
        <v>577</v>
      </c>
      <c r="E624" s="74"/>
      <c r="F624" s="302"/>
      <c r="G624" s="313"/>
      <c r="H624" s="307">
        <f>SUM(H625:H628)</f>
        <v>23070.799999999999</v>
      </c>
      <c r="I624" s="94">
        <v>1.9E-2</v>
      </c>
    </row>
    <row r="625" spans="1:9" ht="28.5" customHeight="1" x14ac:dyDescent="0.25">
      <c r="A625" s="98">
        <v>42795</v>
      </c>
      <c r="B625" s="77">
        <v>81828</v>
      </c>
      <c r="C625" s="72" t="s">
        <v>271</v>
      </c>
      <c r="D625" s="76" t="s">
        <v>576</v>
      </c>
      <c r="E625" s="70" t="s">
        <v>303</v>
      </c>
      <c r="F625" s="300">
        <v>21</v>
      </c>
      <c r="G625" s="311">
        <v>559.88</v>
      </c>
      <c r="H625" s="306">
        <f>TRUNC((F625*G625),2)</f>
        <v>11757.48</v>
      </c>
      <c r="I625" s="92">
        <v>9.7000000000000003E-3</v>
      </c>
    </row>
    <row r="626" spans="1:9" ht="28.5" customHeight="1" x14ac:dyDescent="0.25">
      <c r="A626" s="98">
        <v>42796</v>
      </c>
      <c r="B626" s="73">
        <v>160601</v>
      </c>
      <c r="C626" s="72" t="s">
        <v>271</v>
      </c>
      <c r="D626" s="71" t="s">
        <v>195</v>
      </c>
      <c r="E626" s="70" t="s">
        <v>284</v>
      </c>
      <c r="F626" s="299">
        <v>94.3</v>
      </c>
      <c r="G626" s="311">
        <v>52.5</v>
      </c>
      <c r="H626" s="306">
        <f>TRUNC((F626*G626),2)</f>
        <v>4950.75</v>
      </c>
      <c r="I626" s="92">
        <v>4.1000000000000003E-3</v>
      </c>
    </row>
    <row r="627" spans="1:9" ht="28.5" customHeight="1" x14ac:dyDescent="0.25">
      <c r="A627" s="98">
        <v>42797</v>
      </c>
      <c r="B627" s="77">
        <v>82304</v>
      </c>
      <c r="C627" s="72" t="s">
        <v>271</v>
      </c>
      <c r="D627" s="71" t="s">
        <v>575</v>
      </c>
      <c r="E627" s="70" t="s">
        <v>284</v>
      </c>
      <c r="F627" s="301">
        <v>210.98</v>
      </c>
      <c r="G627" s="311">
        <v>28.14</v>
      </c>
      <c r="H627" s="306">
        <f>TRUNC((F627*G627),2)</f>
        <v>5936.97</v>
      </c>
      <c r="I627" s="92">
        <v>4.8999999999999998E-3</v>
      </c>
    </row>
    <row r="628" spans="1:9" ht="28.5" customHeight="1" x14ac:dyDescent="0.25">
      <c r="A628" s="98">
        <v>42798</v>
      </c>
      <c r="B628" s="77">
        <v>81938</v>
      </c>
      <c r="C628" s="72" t="s">
        <v>271</v>
      </c>
      <c r="D628" s="71" t="s">
        <v>574</v>
      </c>
      <c r="E628" s="70" t="s">
        <v>303</v>
      </c>
      <c r="F628" s="300">
        <v>20</v>
      </c>
      <c r="G628" s="311">
        <v>21.28</v>
      </c>
      <c r="H628" s="306">
        <f>TRUNC((F628*G628),2)</f>
        <v>425.6</v>
      </c>
      <c r="I628" s="92">
        <v>4.0000000000000002E-4</v>
      </c>
    </row>
    <row r="629" spans="1:9" ht="14.25" customHeight="1" x14ac:dyDescent="0.25">
      <c r="A629" s="93" t="s">
        <v>573</v>
      </c>
      <c r="B629" s="74"/>
      <c r="C629" s="74"/>
      <c r="D629" s="75" t="s">
        <v>572</v>
      </c>
      <c r="E629" s="74"/>
      <c r="F629" s="302"/>
      <c r="G629" s="313"/>
      <c r="H629" s="307">
        <f>SUM(H630:H634)</f>
        <v>3824.2700000000004</v>
      </c>
      <c r="I629" s="94">
        <v>3.0999999999999999E-3</v>
      </c>
    </row>
    <row r="630" spans="1:9" ht="28.5" customHeight="1" x14ac:dyDescent="0.25">
      <c r="A630" s="91" t="s">
        <v>571</v>
      </c>
      <c r="B630" s="77">
        <v>85006</v>
      </c>
      <c r="C630" s="72" t="s">
        <v>271</v>
      </c>
      <c r="D630" s="76" t="s">
        <v>570</v>
      </c>
      <c r="E630" s="70" t="s">
        <v>375</v>
      </c>
      <c r="F630" s="300">
        <v>9</v>
      </c>
      <c r="G630" s="311">
        <v>181.21</v>
      </c>
      <c r="H630" s="306">
        <f>TRUNC((F630*G630),2)</f>
        <v>1630.89</v>
      </c>
      <c r="I630" s="92">
        <v>1.2999999999999999E-3</v>
      </c>
    </row>
    <row r="631" spans="1:9" ht="28.5" customHeight="1" x14ac:dyDescent="0.25">
      <c r="A631" s="91" t="s">
        <v>569</v>
      </c>
      <c r="B631" s="77">
        <v>85003</v>
      </c>
      <c r="C631" s="72" t="s">
        <v>271</v>
      </c>
      <c r="D631" s="71" t="s">
        <v>173</v>
      </c>
      <c r="E631" s="70" t="s">
        <v>303</v>
      </c>
      <c r="F631" s="300">
        <v>1</v>
      </c>
      <c r="G631" s="311">
        <v>170.68</v>
      </c>
      <c r="H631" s="306">
        <f>TRUNC((F631*G631),2)</f>
        <v>170.68</v>
      </c>
      <c r="I631" s="92">
        <v>1E-4</v>
      </c>
    </row>
    <row r="632" spans="1:9" ht="28.5" customHeight="1" x14ac:dyDescent="0.25">
      <c r="A632" s="91" t="s">
        <v>568</v>
      </c>
      <c r="B632" s="73">
        <v>102520</v>
      </c>
      <c r="C632" s="70" t="s">
        <v>56</v>
      </c>
      <c r="D632" s="76" t="s">
        <v>567</v>
      </c>
      <c r="E632" s="70" t="s">
        <v>270</v>
      </c>
      <c r="F632" s="300">
        <v>10</v>
      </c>
      <c r="G632" s="311">
        <v>64.52</v>
      </c>
      <c r="H632" s="306">
        <f>TRUNC((F632*G632),2)</f>
        <v>645.20000000000005</v>
      </c>
      <c r="I632" s="92">
        <v>5.0000000000000001E-4</v>
      </c>
    </row>
    <row r="633" spans="1:9" ht="28.5" customHeight="1" x14ac:dyDescent="0.25">
      <c r="A633" s="91" t="s">
        <v>566</v>
      </c>
      <c r="B633" s="77">
        <v>71598</v>
      </c>
      <c r="C633" s="72" t="s">
        <v>271</v>
      </c>
      <c r="D633" s="71" t="s">
        <v>565</v>
      </c>
      <c r="E633" s="70" t="s">
        <v>375</v>
      </c>
      <c r="F633" s="300">
        <v>13</v>
      </c>
      <c r="G633" s="311">
        <v>23.48</v>
      </c>
      <c r="H633" s="306">
        <f>TRUNC((F633*G633),2)</f>
        <v>305.24</v>
      </c>
      <c r="I633" s="92">
        <v>2.9999999999999997E-4</v>
      </c>
    </row>
    <row r="634" spans="1:9" ht="28.5" customHeight="1" x14ac:dyDescent="0.25">
      <c r="A634" s="91" t="s">
        <v>564</v>
      </c>
      <c r="B634" s="77">
        <v>91046</v>
      </c>
      <c r="C634" s="72" t="s">
        <v>271</v>
      </c>
      <c r="D634" s="76" t="s">
        <v>563</v>
      </c>
      <c r="E634" s="70" t="s">
        <v>375</v>
      </c>
      <c r="F634" s="300">
        <v>37</v>
      </c>
      <c r="G634" s="311">
        <v>28.98</v>
      </c>
      <c r="H634" s="306">
        <f>TRUNC((F634*G634),2)</f>
        <v>1072.26</v>
      </c>
      <c r="I634" s="92">
        <v>8.9999999999999998E-4</v>
      </c>
    </row>
    <row r="635" spans="1:9" ht="14.25" customHeight="1" x14ac:dyDescent="0.25">
      <c r="A635" s="93" t="s">
        <v>562</v>
      </c>
      <c r="B635" s="74"/>
      <c r="C635" s="74"/>
      <c r="D635" s="75" t="s">
        <v>259</v>
      </c>
      <c r="E635" s="74"/>
      <c r="F635" s="302"/>
      <c r="G635" s="313"/>
      <c r="H635" s="307">
        <f>SUM(H636:H666)</f>
        <v>112172.40000000002</v>
      </c>
      <c r="I635" s="94">
        <v>9.2299999999999993E-2</v>
      </c>
    </row>
    <row r="636" spans="1:9" ht="28.5" customHeight="1" x14ac:dyDescent="0.25">
      <c r="A636" s="91" t="s">
        <v>561</v>
      </c>
      <c r="B636" s="77">
        <v>70648</v>
      </c>
      <c r="C636" s="72" t="s">
        <v>271</v>
      </c>
      <c r="D636" s="71" t="s">
        <v>560</v>
      </c>
      <c r="E636" s="70" t="s">
        <v>303</v>
      </c>
      <c r="F636" s="300">
        <v>30</v>
      </c>
      <c r="G636" s="311">
        <v>170.02</v>
      </c>
      <c r="H636" s="306">
        <f t="shared" ref="H636:H666" si="26">TRUNC((F636*G636),2)</f>
        <v>5100.6000000000004</v>
      </c>
      <c r="I636" s="92">
        <v>4.1999999999999997E-3</v>
      </c>
    </row>
    <row r="637" spans="1:9" ht="28.5" customHeight="1" x14ac:dyDescent="0.25">
      <c r="A637" s="91" t="s">
        <v>559</v>
      </c>
      <c r="B637" s="77">
        <v>71033</v>
      </c>
      <c r="C637" s="72" t="s">
        <v>271</v>
      </c>
      <c r="D637" s="71" t="s">
        <v>558</v>
      </c>
      <c r="E637" s="70" t="s">
        <v>303</v>
      </c>
      <c r="F637" s="300">
        <v>30</v>
      </c>
      <c r="G637" s="311">
        <v>12.77</v>
      </c>
      <c r="H637" s="306">
        <f t="shared" si="26"/>
        <v>383.1</v>
      </c>
      <c r="I637" s="92">
        <v>2.9999999999999997E-4</v>
      </c>
    </row>
    <row r="638" spans="1:9" ht="28.5" customHeight="1" x14ac:dyDescent="0.25">
      <c r="A638" s="91" t="s">
        <v>557</v>
      </c>
      <c r="B638" s="77">
        <v>70544</v>
      </c>
      <c r="C638" s="72" t="s">
        <v>271</v>
      </c>
      <c r="D638" s="71" t="s">
        <v>556</v>
      </c>
      <c r="E638" s="70" t="s">
        <v>55</v>
      </c>
      <c r="F638" s="300">
        <v>475</v>
      </c>
      <c r="G638" s="311">
        <v>40.72</v>
      </c>
      <c r="H638" s="306">
        <f t="shared" si="26"/>
        <v>19342</v>
      </c>
      <c r="I638" s="92">
        <v>1.5900000000000001E-2</v>
      </c>
    </row>
    <row r="639" spans="1:9" ht="28.5" customHeight="1" x14ac:dyDescent="0.25">
      <c r="A639" s="91" t="s">
        <v>555</v>
      </c>
      <c r="B639" s="77">
        <v>70543</v>
      </c>
      <c r="C639" s="72" t="s">
        <v>271</v>
      </c>
      <c r="D639" s="71" t="s">
        <v>156</v>
      </c>
      <c r="E639" s="70" t="s">
        <v>55</v>
      </c>
      <c r="F639" s="300">
        <v>720</v>
      </c>
      <c r="G639" s="311">
        <v>30.73</v>
      </c>
      <c r="H639" s="306">
        <f t="shared" si="26"/>
        <v>22125.599999999999</v>
      </c>
      <c r="I639" s="92">
        <v>1.8200000000000001E-2</v>
      </c>
    </row>
    <row r="640" spans="1:9" ht="28.5" customHeight="1" x14ac:dyDescent="0.25">
      <c r="A640" s="91" t="s">
        <v>554</v>
      </c>
      <c r="B640" s="77">
        <v>71202</v>
      </c>
      <c r="C640" s="72" t="s">
        <v>271</v>
      </c>
      <c r="D640" s="71" t="s">
        <v>153</v>
      </c>
      <c r="E640" s="70" t="s">
        <v>55</v>
      </c>
      <c r="F640" s="300">
        <v>90</v>
      </c>
      <c r="G640" s="311">
        <v>11.69</v>
      </c>
      <c r="H640" s="306">
        <f t="shared" si="26"/>
        <v>1052.0999999999999</v>
      </c>
      <c r="I640" s="92">
        <v>8.9999999999999998E-4</v>
      </c>
    </row>
    <row r="641" spans="1:9" ht="28.5" customHeight="1" x14ac:dyDescent="0.25">
      <c r="A641" s="91" t="s">
        <v>553</v>
      </c>
      <c r="B641" s="77">
        <v>71016</v>
      </c>
      <c r="C641" s="72" t="s">
        <v>271</v>
      </c>
      <c r="D641" s="71" t="s">
        <v>154</v>
      </c>
      <c r="E641" s="70" t="s">
        <v>375</v>
      </c>
      <c r="F641" s="300">
        <v>50</v>
      </c>
      <c r="G641" s="311">
        <v>17.27</v>
      </c>
      <c r="H641" s="306">
        <f t="shared" si="26"/>
        <v>863.5</v>
      </c>
      <c r="I641" s="92">
        <v>6.9999999999999999E-4</v>
      </c>
    </row>
    <row r="642" spans="1:9" ht="28.5" customHeight="1" x14ac:dyDescent="0.25">
      <c r="A642" s="91" t="s">
        <v>552</v>
      </c>
      <c r="B642" s="72" t="s">
        <v>551</v>
      </c>
      <c r="C642" s="70" t="s">
        <v>298</v>
      </c>
      <c r="D642" s="76" t="s">
        <v>550</v>
      </c>
      <c r="E642" s="70" t="s">
        <v>31</v>
      </c>
      <c r="F642" s="300">
        <v>30</v>
      </c>
      <c r="G642" s="311">
        <v>107.01</v>
      </c>
      <c r="H642" s="306">
        <f t="shared" si="26"/>
        <v>3210.3</v>
      </c>
      <c r="I642" s="92">
        <v>2.5999999999999999E-3</v>
      </c>
    </row>
    <row r="643" spans="1:9" ht="28.5" customHeight="1" x14ac:dyDescent="0.25">
      <c r="A643" s="91" t="s">
        <v>549</v>
      </c>
      <c r="B643" s="77">
        <v>71381</v>
      </c>
      <c r="C643" s="72" t="s">
        <v>271</v>
      </c>
      <c r="D643" s="71" t="s">
        <v>548</v>
      </c>
      <c r="E643" s="70" t="s">
        <v>303</v>
      </c>
      <c r="F643" s="300">
        <v>30</v>
      </c>
      <c r="G643" s="311">
        <v>77.38</v>
      </c>
      <c r="H643" s="306">
        <f t="shared" si="26"/>
        <v>2321.4</v>
      </c>
      <c r="I643" s="92">
        <v>1.9E-3</v>
      </c>
    </row>
    <row r="644" spans="1:9" ht="28.5" customHeight="1" x14ac:dyDescent="0.25">
      <c r="A644" s="91" t="s">
        <v>547</v>
      </c>
      <c r="B644" s="77">
        <v>72528</v>
      </c>
      <c r="C644" s="72" t="s">
        <v>271</v>
      </c>
      <c r="D644" s="71" t="s">
        <v>546</v>
      </c>
      <c r="E644" s="70" t="s">
        <v>303</v>
      </c>
      <c r="F644" s="300">
        <v>15</v>
      </c>
      <c r="G644" s="311">
        <v>16.91</v>
      </c>
      <c r="H644" s="306">
        <f t="shared" si="26"/>
        <v>253.65</v>
      </c>
      <c r="I644" s="92">
        <v>2.0000000000000001E-4</v>
      </c>
    </row>
    <row r="645" spans="1:9" ht="28.5" customHeight="1" x14ac:dyDescent="0.25">
      <c r="A645" s="91" t="s">
        <v>545</v>
      </c>
      <c r="B645" s="77">
        <v>71870</v>
      </c>
      <c r="C645" s="72" t="s">
        <v>271</v>
      </c>
      <c r="D645" s="71" t="s">
        <v>544</v>
      </c>
      <c r="E645" s="70" t="s">
        <v>303</v>
      </c>
      <c r="F645" s="300">
        <v>15</v>
      </c>
      <c r="G645" s="311">
        <v>0.43</v>
      </c>
      <c r="H645" s="306">
        <f t="shared" si="26"/>
        <v>6.45</v>
      </c>
      <c r="I645" s="92">
        <v>0</v>
      </c>
    </row>
    <row r="646" spans="1:9" ht="28.5" customHeight="1" x14ac:dyDescent="0.25">
      <c r="A646" s="91" t="s">
        <v>543</v>
      </c>
      <c r="B646" s="77">
        <v>70251</v>
      </c>
      <c r="C646" s="72" t="s">
        <v>271</v>
      </c>
      <c r="D646" s="71" t="s">
        <v>262</v>
      </c>
      <c r="E646" s="70" t="s">
        <v>303</v>
      </c>
      <c r="F646" s="300">
        <v>15</v>
      </c>
      <c r="G646" s="311">
        <v>7.0000000000000007E-2</v>
      </c>
      <c r="H646" s="306">
        <f t="shared" si="26"/>
        <v>1.05</v>
      </c>
      <c r="I646" s="92">
        <v>0</v>
      </c>
    </row>
    <row r="647" spans="1:9" ht="28.5" customHeight="1" x14ac:dyDescent="0.25">
      <c r="A647" s="91" t="s">
        <v>542</v>
      </c>
      <c r="B647" s="77">
        <v>71016</v>
      </c>
      <c r="C647" s="72" t="s">
        <v>271</v>
      </c>
      <c r="D647" s="71" t="s">
        <v>154</v>
      </c>
      <c r="E647" s="70" t="s">
        <v>375</v>
      </c>
      <c r="F647" s="300">
        <v>20</v>
      </c>
      <c r="G647" s="311">
        <v>17.27</v>
      </c>
      <c r="H647" s="306">
        <f t="shared" si="26"/>
        <v>345.4</v>
      </c>
      <c r="I647" s="92">
        <v>2.9999999999999997E-4</v>
      </c>
    </row>
    <row r="648" spans="1:9" ht="28.5" customHeight="1" x14ac:dyDescent="0.25">
      <c r="A648" s="91" t="s">
        <v>541</v>
      </c>
      <c r="B648" s="72" t="s">
        <v>540</v>
      </c>
      <c r="C648" s="70" t="s">
        <v>298</v>
      </c>
      <c r="D648" s="71" t="s">
        <v>539</v>
      </c>
      <c r="E648" s="70" t="s">
        <v>31</v>
      </c>
      <c r="F648" s="300">
        <v>156</v>
      </c>
      <c r="G648" s="311">
        <v>2.5099999999999998</v>
      </c>
      <c r="H648" s="306">
        <f t="shared" si="26"/>
        <v>391.56</v>
      </c>
      <c r="I648" s="92">
        <v>2.9999999999999997E-4</v>
      </c>
    </row>
    <row r="649" spans="1:9" ht="14.25" customHeight="1" x14ac:dyDescent="0.25">
      <c r="A649" s="91" t="s">
        <v>538</v>
      </c>
      <c r="B649" s="70" t="s">
        <v>536</v>
      </c>
      <c r="C649" s="70" t="s">
        <v>298</v>
      </c>
      <c r="D649" s="71" t="s">
        <v>535</v>
      </c>
      <c r="E649" s="70" t="s">
        <v>307</v>
      </c>
      <c r="F649" s="300">
        <v>32</v>
      </c>
      <c r="G649" s="311">
        <v>94.6</v>
      </c>
      <c r="H649" s="306">
        <f t="shared" si="26"/>
        <v>3027.2</v>
      </c>
      <c r="I649" s="92">
        <v>2.5000000000000001E-3</v>
      </c>
    </row>
    <row r="650" spans="1:9" ht="14.25" customHeight="1" x14ac:dyDescent="0.25">
      <c r="A650" s="91" t="s">
        <v>537</v>
      </c>
      <c r="B650" s="70" t="s">
        <v>536</v>
      </c>
      <c r="C650" s="70" t="s">
        <v>298</v>
      </c>
      <c r="D650" s="71" t="s">
        <v>535</v>
      </c>
      <c r="E650" s="70" t="s">
        <v>307</v>
      </c>
      <c r="F650" s="300">
        <v>10</v>
      </c>
      <c r="G650" s="311">
        <v>94.6</v>
      </c>
      <c r="H650" s="306">
        <f t="shared" si="26"/>
        <v>946</v>
      </c>
      <c r="I650" s="92">
        <v>8.0000000000000004E-4</v>
      </c>
    </row>
    <row r="651" spans="1:9" ht="28.5" customHeight="1" x14ac:dyDescent="0.25">
      <c r="A651" s="91" t="s">
        <v>534</v>
      </c>
      <c r="B651" s="73">
        <v>96989</v>
      </c>
      <c r="C651" s="70" t="s">
        <v>56</v>
      </c>
      <c r="D651" s="76" t="s">
        <v>533</v>
      </c>
      <c r="E651" s="70" t="s">
        <v>31</v>
      </c>
      <c r="F651" s="300">
        <v>125</v>
      </c>
      <c r="G651" s="311">
        <v>118.29</v>
      </c>
      <c r="H651" s="306">
        <f t="shared" si="26"/>
        <v>14786.25</v>
      </c>
      <c r="I651" s="92">
        <v>1.2200000000000001E-2</v>
      </c>
    </row>
    <row r="652" spans="1:9" ht="28.5" customHeight="1" x14ac:dyDescent="0.25">
      <c r="A652" s="91" t="s">
        <v>532</v>
      </c>
      <c r="B652" s="77">
        <v>72372</v>
      </c>
      <c r="C652" s="72" t="s">
        <v>271</v>
      </c>
      <c r="D652" s="76" t="s">
        <v>531</v>
      </c>
      <c r="E652" s="70" t="s">
        <v>375</v>
      </c>
      <c r="F652" s="300">
        <v>125</v>
      </c>
      <c r="G652" s="311">
        <v>47.04</v>
      </c>
      <c r="H652" s="306">
        <f t="shared" si="26"/>
        <v>5880</v>
      </c>
      <c r="I652" s="92">
        <v>4.7999999999999996E-3</v>
      </c>
    </row>
    <row r="653" spans="1:9" ht="28.5" customHeight="1" x14ac:dyDescent="0.25">
      <c r="A653" s="91" t="s">
        <v>530</v>
      </c>
      <c r="B653" s="77">
        <v>71020</v>
      </c>
      <c r="C653" s="72" t="s">
        <v>271</v>
      </c>
      <c r="D653" s="71" t="s">
        <v>529</v>
      </c>
      <c r="E653" s="70" t="s">
        <v>303</v>
      </c>
      <c r="F653" s="300">
        <v>755</v>
      </c>
      <c r="G653" s="311">
        <v>23.72</v>
      </c>
      <c r="H653" s="306">
        <f t="shared" si="26"/>
        <v>17908.599999999999</v>
      </c>
      <c r="I653" s="92">
        <v>1.47E-2</v>
      </c>
    </row>
    <row r="654" spans="1:9" ht="28.5" customHeight="1" x14ac:dyDescent="0.25">
      <c r="A654" s="91" t="s">
        <v>528</v>
      </c>
      <c r="B654" s="77">
        <v>81501</v>
      </c>
      <c r="C654" s="72" t="s">
        <v>271</v>
      </c>
      <c r="D654" s="71" t="s">
        <v>179</v>
      </c>
      <c r="E654" s="70" t="s">
        <v>303</v>
      </c>
      <c r="F654" s="301">
        <v>18.87</v>
      </c>
      <c r="G654" s="311">
        <v>53.24</v>
      </c>
      <c r="H654" s="306">
        <f t="shared" si="26"/>
        <v>1004.63</v>
      </c>
      <c r="I654" s="92">
        <v>8.0000000000000004E-4</v>
      </c>
    </row>
    <row r="655" spans="1:9" ht="28.5" customHeight="1" x14ac:dyDescent="0.25">
      <c r="A655" s="91" t="s">
        <v>527</v>
      </c>
      <c r="B655" s="77">
        <v>71035</v>
      </c>
      <c r="C655" s="72" t="s">
        <v>271</v>
      </c>
      <c r="D655" s="71" t="s">
        <v>258</v>
      </c>
      <c r="E655" s="70" t="s">
        <v>303</v>
      </c>
      <c r="F655" s="300">
        <v>630</v>
      </c>
      <c r="G655" s="311">
        <v>18.02</v>
      </c>
      <c r="H655" s="306">
        <f t="shared" si="26"/>
        <v>11352.6</v>
      </c>
      <c r="I655" s="92">
        <v>9.2999999999999992E-3</v>
      </c>
    </row>
    <row r="656" spans="1:9" ht="28.5" customHeight="1" x14ac:dyDescent="0.25">
      <c r="A656" s="91" t="s">
        <v>526</v>
      </c>
      <c r="B656" s="77">
        <v>70253</v>
      </c>
      <c r="C656" s="72" t="s">
        <v>271</v>
      </c>
      <c r="D656" s="71" t="s">
        <v>525</v>
      </c>
      <c r="E656" s="70" t="s">
        <v>375</v>
      </c>
      <c r="F656" s="300">
        <v>45</v>
      </c>
      <c r="G656" s="311">
        <v>12.8</v>
      </c>
      <c r="H656" s="306">
        <f t="shared" si="26"/>
        <v>576</v>
      </c>
      <c r="I656" s="92">
        <v>5.0000000000000001E-4</v>
      </c>
    </row>
    <row r="657" spans="1:9" ht="28.5" customHeight="1" x14ac:dyDescent="0.25">
      <c r="A657" s="91" t="s">
        <v>524</v>
      </c>
      <c r="B657" s="72" t="s">
        <v>523</v>
      </c>
      <c r="C657" s="70" t="s">
        <v>298</v>
      </c>
      <c r="D657" s="76" t="s">
        <v>522</v>
      </c>
      <c r="E657" s="70" t="s">
        <v>55</v>
      </c>
      <c r="F657" s="300">
        <v>5</v>
      </c>
      <c r="G657" s="311">
        <v>6.72</v>
      </c>
      <c r="H657" s="306">
        <f t="shared" si="26"/>
        <v>33.6</v>
      </c>
      <c r="I657" s="92">
        <v>0</v>
      </c>
    </row>
    <row r="658" spans="1:9" ht="28.5" customHeight="1" x14ac:dyDescent="0.25">
      <c r="A658" s="91" t="s">
        <v>521</v>
      </c>
      <c r="B658" s="77">
        <v>70391</v>
      </c>
      <c r="C658" s="72" t="s">
        <v>271</v>
      </c>
      <c r="D658" s="71" t="s">
        <v>198</v>
      </c>
      <c r="E658" s="70" t="s">
        <v>303</v>
      </c>
      <c r="F658" s="300">
        <v>100</v>
      </c>
      <c r="G658" s="311">
        <v>0.6</v>
      </c>
      <c r="H658" s="306">
        <f t="shared" si="26"/>
        <v>60</v>
      </c>
      <c r="I658" s="92">
        <v>0</v>
      </c>
    </row>
    <row r="659" spans="1:9" ht="28.5" customHeight="1" x14ac:dyDescent="0.25">
      <c r="A659" s="91" t="s">
        <v>520</v>
      </c>
      <c r="B659" s="77">
        <v>71861</v>
      </c>
      <c r="C659" s="72" t="s">
        <v>271</v>
      </c>
      <c r="D659" s="71" t="s">
        <v>159</v>
      </c>
      <c r="E659" s="70" t="s">
        <v>303</v>
      </c>
      <c r="F659" s="300">
        <v>100</v>
      </c>
      <c r="G659" s="311">
        <v>0.39</v>
      </c>
      <c r="H659" s="306">
        <f t="shared" si="26"/>
        <v>39</v>
      </c>
      <c r="I659" s="92">
        <v>0</v>
      </c>
    </row>
    <row r="660" spans="1:9" ht="28.5" customHeight="1" x14ac:dyDescent="0.25">
      <c r="A660" s="91" t="s">
        <v>519</v>
      </c>
      <c r="B660" s="72" t="s">
        <v>518</v>
      </c>
      <c r="C660" s="70" t="s">
        <v>298</v>
      </c>
      <c r="D660" s="71" t="s">
        <v>517</v>
      </c>
      <c r="E660" s="70" t="s">
        <v>31</v>
      </c>
      <c r="F660" s="300">
        <v>1</v>
      </c>
      <c r="G660" s="311">
        <v>290.08999999999997</v>
      </c>
      <c r="H660" s="306">
        <f t="shared" si="26"/>
        <v>290.08999999999997</v>
      </c>
      <c r="I660" s="92">
        <v>2.0000000000000001E-4</v>
      </c>
    </row>
    <row r="661" spans="1:9" ht="28.5" customHeight="1" x14ac:dyDescent="0.25">
      <c r="A661" s="91" t="s">
        <v>516</v>
      </c>
      <c r="B661" s="77">
        <v>72532</v>
      </c>
      <c r="C661" s="72" t="s">
        <v>271</v>
      </c>
      <c r="D661" s="71" t="s">
        <v>515</v>
      </c>
      <c r="E661" s="70" t="s">
        <v>303</v>
      </c>
      <c r="F661" s="300">
        <v>20</v>
      </c>
      <c r="G661" s="311">
        <v>19.21</v>
      </c>
      <c r="H661" s="306">
        <f t="shared" si="26"/>
        <v>384.2</v>
      </c>
      <c r="I661" s="92">
        <v>2.9999999999999997E-4</v>
      </c>
    </row>
    <row r="662" spans="1:9" ht="28.5" customHeight="1" x14ac:dyDescent="0.25">
      <c r="A662" s="91" t="s">
        <v>514</v>
      </c>
      <c r="B662" s="77">
        <v>71831</v>
      </c>
      <c r="C662" s="72" t="s">
        <v>271</v>
      </c>
      <c r="D662" s="71" t="s">
        <v>513</v>
      </c>
      <c r="E662" s="70" t="s">
        <v>303</v>
      </c>
      <c r="F662" s="300">
        <v>1</v>
      </c>
      <c r="G662" s="311">
        <v>147.22</v>
      </c>
      <c r="H662" s="306">
        <f t="shared" si="26"/>
        <v>147.22</v>
      </c>
      <c r="I662" s="92">
        <v>1E-4</v>
      </c>
    </row>
    <row r="663" spans="1:9" ht="28.5" customHeight="1" x14ac:dyDescent="0.25">
      <c r="A663" s="91" t="s">
        <v>512</v>
      </c>
      <c r="B663" s="77">
        <v>71640</v>
      </c>
      <c r="C663" s="72" t="s">
        <v>271</v>
      </c>
      <c r="D663" s="71" t="s">
        <v>511</v>
      </c>
      <c r="E663" s="70" t="s">
        <v>303</v>
      </c>
      <c r="F663" s="300">
        <v>1</v>
      </c>
      <c r="G663" s="311">
        <v>100.32</v>
      </c>
      <c r="H663" s="306">
        <f t="shared" si="26"/>
        <v>100.32</v>
      </c>
      <c r="I663" s="92">
        <v>1E-4</v>
      </c>
    </row>
    <row r="664" spans="1:9" ht="28.5" customHeight="1" x14ac:dyDescent="0.25">
      <c r="A664" s="91" t="s">
        <v>510</v>
      </c>
      <c r="B664" s="77">
        <v>70282</v>
      </c>
      <c r="C664" s="72" t="s">
        <v>271</v>
      </c>
      <c r="D664" s="71" t="s">
        <v>509</v>
      </c>
      <c r="E664" s="70" t="s">
        <v>303</v>
      </c>
      <c r="F664" s="300">
        <v>1</v>
      </c>
      <c r="G664" s="311">
        <v>93.05</v>
      </c>
      <c r="H664" s="306">
        <f t="shared" si="26"/>
        <v>93.05</v>
      </c>
      <c r="I664" s="92">
        <v>1E-4</v>
      </c>
    </row>
    <row r="665" spans="1:9" ht="14.25" customHeight="1" x14ac:dyDescent="0.25">
      <c r="A665" s="91" t="s">
        <v>508</v>
      </c>
      <c r="B665" s="73">
        <v>96988</v>
      </c>
      <c r="C665" s="70" t="s">
        <v>56</v>
      </c>
      <c r="D665" s="71" t="s">
        <v>507</v>
      </c>
      <c r="E665" s="70" t="s">
        <v>31</v>
      </c>
      <c r="F665" s="300">
        <v>1</v>
      </c>
      <c r="G665" s="311">
        <v>141.34</v>
      </c>
      <c r="H665" s="306">
        <f t="shared" si="26"/>
        <v>141.34</v>
      </c>
      <c r="I665" s="92">
        <v>1E-4</v>
      </c>
    </row>
    <row r="666" spans="1:9" ht="28.5" customHeight="1" x14ac:dyDescent="0.25">
      <c r="A666" s="91" t="s">
        <v>506</v>
      </c>
      <c r="B666" s="77">
        <v>71371</v>
      </c>
      <c r="C666" s="72" t="s">
        <v>271</v>
      </c>
      <c r="D666" s="71" t="s">
        <v>505</v>
      </c>
      <c r="E666" s="70" t="s">
        <v>303</v>
      </c>
      <c r="F666" s="300">
        <v>1</v>
      </c>
      <c r="G666" s="311">
        <v>5.59</v>
      </c>
      <c r="H666" s="306">
        <f t="shared" si="26"/>
        <v>5.59</v>
      </c>
      <c r="I666" s="92">
        <v>0</v>
      </c>
    </row>
    <row r="667" spans="1:9" ht="14.25" customHeight="1" x14ac:dyDescent="0.25">
      <c r="A667" s="96">
        <v>20</v>
      </c>
      <c r="B667" s="74"/>
      <c r="C667" s="74"/>
      <c r="D667" s="75" t="s">
        <v>504</v>
      </c>
      <c r="E667" s="74"/>
      <c r="F667" s="302"/>
      <c r="G667" s="313"/>
      <c r="H667" s="307">
        <f>H668+H672</f>
        <v>254.79000000000002</v>
      </c>
      <c r="I667" s="94">
        <v>2.0000000000000001E-4</v>
      </c>
    </row>
    <row r="668" spans="1:9" ht="14.25" customHeight="1" x14ac:dyDescent="0.25">
      <c r="A668" s="93" t="s">
        <v>503</v>
      </c>
      <c r="B668" s="74"/>
      <c r="C668" s="74"/>
      <c r="D668" s="75" t="s">
        <v>502</v>
      </c>
      <c r="E668" s="74"/>
      <c r="F668" s="302"/>
      <c r="G668" s="313"/>
      <c r="H668" s="307">
        <f>SUM(H669:H671)</f>
        <v>33.700000000000003</v>
      </c>
      <c r="I668" s="94">
        <v>0</v>
      </c>
    </row>
    <row r="669" spans="1:9" ht="28.5" customHeight="1" x14ac:dyDescent="0.25">
      <c r="A669" s="98">
        <v>43831</v>
      </c>
      <c r="B669" s="77">
        <v>67002</v>
      </c>
      <c r="C669" s="72" t="s">
        <v>271</v>
      </c>
      <c r="D669" s="76" t="s">
        <v>501</v>
      </c>
      <c r="E669" s="70" t="s">
        <v>284</v>
      </c>
      <c r="F669" s="301">
        <v>6.13</v>
      </c>
      <c r="G669" s="311">
        <v>1.24</v>
      </c>
      <c r="H669" s="306">
        <f>TRUNC((F669*G669),2)</f>
        <v>7.6</v>
      </c>
      <c r="I669" s="92">
        <v>0</v>
      </c>
    </row>
    <row r="670" spans="1:9" ht="28.5" customHeight="1" x14ac:dyDescent="0.25">
      <c r="A670" s="98">
        <v>43832</v>
      </c>
      <c r="B670" s="77">
        <v>20109</v>
      </c>
      <c r="C670" s="72" t="s">
        <v>271</v>
      </c>
      <c r="D670" s="76" t="s">
        <v>500</v>
      </c>
      <c r="E670" s="70" t="s">
        <v>270</v>
      </c>
      <c r="F670" s="301">
        <v>1.84</v>
      </c>
      <c r="G670" s="311">
        <v>10.87</v>
      </c>
      <c r="H670" s="306">
        <f>TRUNC((F670*G670),2)</f>
        <v>20</v>
      </c>
      <c r="I670" s="92">
        <v>0</v>
      </c>
    </row>
    <row r="671" spans="1:9" ht="28.5" customHeight="1" x14ac:dyDescent="0.25">
      <c r="A671" s="98">
        <v>43833</v>
      </c>
      <c r="B671" s="77">
        <v>30104</v>
      </c>
      <c r="C671" s="72" t="s">
        <v>271</v>
      </c>
      <c r="D671" s="71" t="s">
        <v>291</v>
      </c>
      <c r="E671" s="70" t="s">
        <v>290</v>
      </c>
      <c r="F671" s="301">
        <v>0.09</v>
      </c>
      <c r="G671" s="311">
        <v>67.790000000000006</v>
      </c>
      <c r="H671" s="306">
        <f>TRUNC((F671*G671),2)</f>
        <v>6.1</v>
      </c>
      <c r="I671" s="92">
        <v>0</v>
      </c>
    </row>
    <row r="672" spans="1:9" ht="14.25" customHeight="1" x14ac:dyDescent="0.25">
      <c r="A672" s="93" t="s">
        <v>499</v>
      </c>
      <c r="B672" s="74"/>
      <c r="C672" s="74"/>
      <c r="D672" s="75" t="s">
        <v>288</v>
      </c>
      <c r="E672" s="74"/>
      <c r="F672" s="302"/>
      <c r="G672" s="313"/>
      <c r="H672" s="307">
        <f>SUM(H673:H675)</f>
        <v>221.09</v>
      </c>
      <c r="I672" s="94">
        <v>2.0000000000000001E-4</v>
      </c>
    </row>
    <row r="673" spans="1:9" ht="28.5" customHeight="1" x14ac:dyDescent="0.25">
      <c r="A673" s="98">
        <v>43862</v>
      </c>
      <c r="B673" s="73">
        <v>220050</v>
      </c>
      <c r="C673" s="72" t="s">
        <v>271</v>
      </c>
      <c r="D673" s="76" t="s">
        <v>286</v>
      </c>
      <c r="E673" s="70" t="s">
        <v>270</v>
      </c>
      <c r="F673" s="301">
        <v>1.84</v>
      </c>
      <c r="G673" s="311">
        <v>23.63</v>
      </c>
      <c r="H673" s="306">
        <f>TRUNC((F673*G673),2)</f>
        <v>43.47</v>
      </c>
      <c r="I673" s="92">
        <v>0</v>
      </c>
    </row>
    <row r="674" spans="1:9" ht="28.5" customHeight="1" x14ac:dyDescent="0.25">
      <c r="A674" s="98">
        <v>43863</v>
      </c>
      <c r="B674" s="73">
        <v>221101</v>
      </c>
      <c r="C674" s="72" t="s">
        <v>271</v>
      </c>
      <c r="D674" s="76" t="s">
        <v>285</v>
      </c>
      <c r="E674" s="70" t="s">
        <v>270</v>
      </c>
      <c r="F674" s="301">
        <v>1.84</v>
      </c>
      <c r="G674" s="311">
        <v>67.95</v>
      </c>
      <c r="H674" s="306">
        <f>TRUNC((F674*G674),2)</f>
        <v>125.02</v>
      </c>
      <c r="I674" s="92">
        <v>1E-4</v>
      </c>
    </row>
    <row r="675" spans="1:9" ht="28.5" customHeight="1" x14ac:dyDescent="0.25">
      <c r="A675" s="98">
        <v>43864</v>
      </c>
      <c r="B675" s="73">
        <v>221104</v>
      </c>
      <c r="C675" s="72" t="s">
        <v>271</v>
      </c>
      <c r="D675" s="71" t="s">
        <v>63</v>
      </c>
      <c r="E675" s="70" t="s">
        <v>270</v>
      </c>
      <c r="F675" s="301">
        <v>1.84</v>
      </c>
      <c r="G675" s="311">
        <v>28.59</v>
      </c>
      <c r="H675" s="306">
        <f>TRUNC((F675*G675),2)</f>
        <v>52.6</v>
      </c>
      <c r="I675" s="92">
        <v>0</v>
      </c>
    </row>
    <row r="676" spans="1:9" ht="14.25" customHeight="1" x14ac:dyDescent="0.25">
      <c r="A676" s="96">
        <v>21</v>
      </c>
      <c r="B676" s="74"/>
      <c r="C676" s="74"/>
      <c r="D676" s="75" t="s">
        <v>498</v>
      </c>
      <c r="E676" s="74"/>
      <c r="F676" s="302"/>
      <c r="G676" s="313"/>
      <c r="H676" s="307">
        <f>H677+H814</f>
        <v>185717.67000000007</v>
      </c>
      <c r="I676" s="94">
        <v>0.15279999999999999</v>
      </c>
    </row>
    <row r="677" spans="1:9" ht="14.25" customHeight="1" x14ac:dyDescent="0.25">
      <c r="A677" s="93" t="s">
        <v>497</v>
      </c>
      <c r="B677" s="74"/>
      <c r="C677" s="74"/>
      <c r="D677" s="75" t="s">
        <v>496</v>
      </c>
      <c r="E677" s="74"/>
      <c r="F677" s="302"/>
      <c r="G677" s="313"/>
      <c r="H677" s="307">
        <f>H678+H680+H682+H692+H706+H736+H765+H768+H770+H772+H776+H780+H782+H785+H788+H794+H796+H812</f>
        <v>168136.69000000006</v>
      </c>
      <c r="I677" s="94">
        <v>0.13830000000000001</v>
      </c>
    </row>
    <row r="678" spans="1:9" ht="14.25" customHeight="1" x14ac:dyDescent="0.25">
      <c r="A678" s="100">
        <v>44197</v>
      </c>
      <c r="B678" s="74"/>
      <c r="C678" s="74"/>
      <c r="D678" s="75" t="s">
        <v>6</v>
      </c>
      <c r="E678" s="74"/>
      <c r="F678" s="302"/>
      <c r="G678" s="313"/>
      <c r="H678" s="307">
        <f>SUM(H679)</f>
        <v>533.21</v>
      </c>
      <c r="I678" s="94">
        <v>4.0000000000000002E-4</v>
      </c>
    </row>
    <row r="679" spans="1:9" ht="36.200000000000003" customHeight="1" x14ac:dyDescent="0.25">
      <c r="A679" s="91" t="s">
        <v>495</v>
      </c>
      <c r="B679" s="77">
        <v>20701</v>
      </c>
      <c r="C679" s="70" t="s">
        <v>494</v>
      </c>
      <c r="D679" s="76" t="s">
        <v>493</v>
      </c>
      <c r="E679" s="70" t="s">
        <v>270</v>
      </c>
      <c r="F679" s="301">
        <v>127.26</v>
      </c>
      <c r="G679" s="311">
        <v>4.1900000000000004</v>
      </c>
      <c r="H679" s="306">
        <f>TRUNC((F679*G679),2)</f>
        <v>533.21</v>
      </c>
      <c r="I679" s="92">
        <v>4.0000000000000002E-4</v>
      </c>
    </row>
    <row r="680" spans="1:9" ht="14.25" customHeight="1" x14ac:dyDescent="0.25">
      <c r="A680" s="100">
        <v>44198</v>
      </c>
      <c r="B680" s="74"/>
      <c r="C680" s="74"/>
      <c r="D680" s="75" t="s">
        <v>141</v>
      </c>
      <c r="E680" s="74"/>
      <c r="F680" s="302"/>
      <c r="G680" s="313"/>
      <c r="H680" s="307">
        <f>SUM(H681)</f>
        <v>321.82</v>
      </c>
      <c r="I680" s="94">
        <v>2.9999999999999997E-4</v>
      </c>
    </row>
    <row r="681" spans="1:9" ht="28.5" customHeight="1" x14ac:dyDescent="0.25">
      <c r="A681" s="91" t="s">
        <v>492</v>
      </c>
      <c r="B681" s="77">
        <v>30101</v>
      </c>
      <c r="C681" s="72" t="s">
        <v>271</v>
      </c>
      <c r="D681" s="71" t="s">
        <v>140</v>
      </c>
      <c r="E681" s="70" t="s">
        <v>290</v>
      </c>
      <c r="F681" s="299">
        <v>8.9</v>
      </c>
      <c r="G681" s="311">
        <v>36.159999999999997</v>
      </c>
      <c r="H681" s="306">
        <f>TRUNC((F681*G681),2)</f>
        <v>321.82</v>
      </c>
      <c r="I681" s="92">
        <v>2.9999999999999997E-4</v>
      </c>
    </row>
    <row r="682" spans="1:9" ht="14.25" customHeight="1" x14ac:dyDescent="0.25">
      <c r="A682" s="100">
        <v>44199</v>
      </c>
      <c r="B682" s="74"/>
      <c r="C682" s="74"/>
      <c r="D682" s="75" t="s">
        <v>53</v>
      </c>
      <c r="E682" s="74"/>
      <c r="F682" s="302"/>
      <c r="G682" s="313"/>
      <c r="H682" s="307">
        <f>H683+H689</f>
        <v>384.36</v>
      </c>
      <c r="I682" s="94">
        <v>2.9999999999999997E-4</v>
      </c>
    </row>
    <row r="683" spans="1:9" ht="14.25" customHeight="1" x14ac:dyDescent="0.25">
      <c r="A683" s="93" t="s">
        <v>491</v>
      </c>
      <c r="B683" s="74"/>
      <c r="C683" s="74"/>
      <c r="D683" s="75" t="s">
        <v>264</v>
      </c>
      <c r="E683" s="74"/>
      <c r="F683" s="302"/>
      <c r="G683" s="313"/>
      <c r="H683" s="307">
        <f>SUM(H684:H688)</f>
        <v>305.39</v>
      </c>
      <c r="I683" s="94">
        <v>2.9999999999999997E-4</v>
      </c>
    </row>
    <row r="684" spans="1:9" ht="28.5" customHeight="1" x14ac:dyDescent="0.25">
      <c r="A684" s="91" t="s">
        <v>490</v>
      </c>
      <c r="B684" s="77">
        <v>41004</v>
      </c>
      <c r="C684" s="72" t="s">
        <v>271</v>
      </c>
      <c r="D684" s="71" t="s">
        <v>108</v>
      </c>
      <c r="E684" s="70" t="s">
        <v>290</v>
      </c>
      <c r="F684" s="301">
        <v>15.91</v>
      </c>
      <c r="G684" s="311">
        <v>1.57</v>
      </c>
      <c r="H684" s="306">
        <f>TRUNC((F684*G684),2)</f>
        <v>24.97</v>
      </c>
      <c r="I684" s="92">
        <v>0</v>
      </c>
    </row>
    <row r="685" spans="1:9" ht="28.5" customHeight="1" x14ac:dyDescent="0.25">
      <c r="A685" s="91" t="s">
        <v>489</v>
      </c>
      <c r="B685" s="77">
        <v>41005</v>
      </c>
      <c r="C685" s="72" t="s">
        <v>271</v>
      </c>
      <c r="D685" s="71" t="s">
        <v>107</v>
      </c>
      <c r="E685" s="70" t="s">
        <v>290</v>
      </c>
      <c r="F685" s="301">
        <v>15.91</v>
      </c>
      <c r="G685" s="311">
        <v>1.17</v>
      </c>
      <c r="H685" s="306">
        <f>TRUNC((F685*G685),2)</f>
        <v>18.61</v>
      </c>
      <c r="I685" s="92">
        <v>0</v>
      </c>
    </row>
    <row r="686" spans="1:9" ht="28.5" customHeight="1" x14ac:dyDescent="0.25">
      <c r="A686" s="91" t="s">
        <v>488</v>
      </c>
      <c r="B686" s="77">
        <v>41012</v>
      </c>
      <c r="C686" s="72" t="s">
        <v>271</v>
      </c>
      <c r="D686" s="71" t="s">
        <v>106</v>
      </c>
      <c r="E686" s="70" t="s">
        <v>290</v>
      </c>
      <c r="F686" s="301">
        <v>15.91</v>
      </c>
      <c r="G686" s="311">
        <v>4.0999999999999996</v>
      </c>
      <c r="H686" s="306">
        <f>TRUNC((F686*G686),2)</f>
        <v>65.23</v>
      </c>
      <c r="I686" s="92">
        <v>1E-4</v>
      </c>
    </row>
    <row r="687" spans="1:9" ht="28.5" customHeight="1" x14ac:dyDescent="0.25">
      <c r="A687" s="91" t="s">
        <v>487</v>
      </c>
      <c r="B687" s="77">
        <v>41006</v>
      </c>
      <c r="C687" s="72" t="s">
        <v>271</v>
      </c>
      <c r="D687" s="71" t="s">
        <v>105</v>
      </c>
      <c r="E687" s="70" t="s">
        <v>486</v>
      </c>
      <c r="F687" s="301">
        <v>79.55</v>
      </c>
      <c r="G687" s="311">
        <v>2.2200000000000002</v>
      </c>
      <c r="H687" s="306">
        <f>TRUNC((F687*G687),2)</f>
        <v>176.6</v>
      </c>
      <c r="I687" s="92">
        <v>1E-4</v>
      </c>
    </row>
    <row r="688" spans="1:9" ht="28.5" customHeight="1" x14ac:dyDescent="0.25">
      <c r="A688" s="91" t="s">
        <v>485</v>
      </c>
      <c r="B688" s="77">
        <v>41009</v>
      </c>
      <c r="C688" s="72" t="s">
        <v>271</v>
      </c>
      <c r="D688" s="71" t="s">
        <v>99</v>
      </c>
      <c r="E688" s="70" t="s">
        <v>290</v>
      </c>
      <c r="F688" s="301">
        <v>12.73</v>
      </c>
      <c r="G688" s="311">
        <v>1.57</v>
      </c>
      <c r="H688" s="306">
        <f>TRUNC((F688*G688),2)</f>
        <v>19.98</v>
      </c>
      <c r="I688" s="92">
        <v>0</v>
      </c>
    </row>
    <row r="689" spans="1:9" ht="14.25" customHeight="1" x14ac:dyDescent="0.25">
      <c r="A689" s="93" t="s">
        <v>484</v>
      </c>
      <c r="B689" s="74"/>
      <c r="C689" s="74"/>
      <c r="D689" s="75" t="s">
        <v>483</v>
      </c>
      <c r="E689" s="74"/>
      <c r="F689" s="302"/>
      <c r="G689" s="313"/>
      <c r="H689" s="307">
        <f>SUM(H690:H691)</f>
        <v>78.97</v>
      </c>
      <c r="I689" s="94">
        <v>1E-4</v>
      </c>
    </row>
    <row r="690" spans="1:9" ht="28.5" customHeight="1" x14ac:dyDescent="0.25">
      <c r="A690" s="91" t="s">
        <v>482</v>
      </c>
      <c r="B690" s="73">
        <v>93358</v>
      </c>
      <c r="C690" s="70" t="s">
        <v>56</v>
      </c>
      <c r="D690" s="76" t="s">
        <v>481</v>
      </c>
      <c r="E690" s="70" t="s">
        <v>290</v>
      </c>
      <c r="F690" s="300">
        <v>1</v>
      </c>
      <c r="G690" s="311">
        <v>61.57</v>
      </c>
      <c r="H690" s="306">
        <f>TRUNC((F690*G690),2)</f>
        <v>61.57</v>
      </c>
      <c r="I690" s="92">
        <v>1E-4</v>
      </c>
    </row>
    <row r="691" spans="1:9" ht="28.5" customHeight="1" x14ac:dyDescent="0.25">
      <c r="A691" s="91" t="s">
        <v>480</v>
      </c>
      <c r="B691" s="77">
        <v>40902</v>
      </c>
      <c r="C691" s="72" t="s">
        <v>271</v>
      </c>
      <c r="D691" s="71" t="s">
        <v>96</v>
      </c>
      <c r="E691" s="70" t="s">
        <v>290</v>
      </c>
      <c r="F691" s="300">
        <v>1</v>
      </c>
      <c r="G691" s="311">
        <v>17.399999999999999</v>
      </c>
      <c r="H691" s="306">
        <f>TRUNC((F691*G691),2)</f>
        <v>17.399999999999999</v>
      </c>
      <c r="I691" s="92">
        <v>0</v>
      </c>
    </row>
    <row r="692" spans="1:9" ht="14.25" customHeight="1" x14ac:dyDescent="0.25">
      <c r="A692" s="100">
        <v>44200</v>
      </c>
      <c r="B692" s="74"/>
      <c r="C692" s="74"/>
      <c r="D692" s="75" t="s">
        <v>67</v>
      </c>
      <c r="E692" s="74"/>
      <c r="F692" s="302"/>
      <c r="G692" s="313"/>
      <c r="H692" s="307">
        <f>H693+H697</f>
        <v>14621.46</v>
      </c>
      <c r="I692" s="94">
        <v>1.2E-2</v>
      </c>
    </row>
    <row r="693" spans="1:9" ht="14.25" customHeight="1" x14ac:dyDescent="0.25">
      <c r="A693" s="93" t="s">
        <v>479</v>
      </c>
      <c r="B693" s="74"/>
      <c r="C693" s="74"/>
      <c r="D693" s="75" t="s">
        <v>102</v>
      </c>
      <c r="E693" s="74"/>
      <c r="F693" s="302"/>
      <c r="G693" s="313"/>
      <c r="H693" s="307">
        <f>SUM(H694:H696)</f>
        <v>10653.349999999999</v>
      </c>
      <c r="I693" s="94">
        <v>8.8000000000000005E-3</v>
      </c>
    </row>
    <row r="694" spans="1:9" ht="28.5" customHeight="1" x14ac:dyDescent="0.25">
      <c r="A694" s="91" t="s">
        <v>478</v>
      </c>
      <c r="B694" s="77">
        <v>50302</v>
      </c>
      <c r="C694" s="72" t="s">
        <v>271</v>
      </c>
      <c r="D694" s="71" t="s">
        <v>98</v>
      </c>
      <c r="E694" s="70" t="s">
        <v>55</v>
      </c>
      <c r="F694" s="300">
        <v>96</v>
      </c>
      <c r="G694" s="311">
        <v>55.04</v>
      </c>
      <c r="H694" s="306">
        <f>TRUNC((F694*G694),2)</f>
        <v>5283.84</v>
      </c>
      <c r="I694" s="92">
        <v>4.3E-3</v>
      </c>
    </row>
    <row r="695" spans="1:9" ht="28.5" customHeight="1" x14ac:dyDescent="0.25">
      <c r="A695" s="91" t="s">
        <v>477</v>
      </c>
      <c r="B695" s="73">
        <v>96546</v>
      </c>
      <c r="C695" s="70" t="s">
        <v>56</v>
      </c>
      <c r="D695" s="76" t="s">
        <v>465</v>
      </c>
      <c r="E695" s="70" t="s">
        <v>64</v>
      </c>
      <c r="F695" s="300">
        <v>318</v>
      </c>
      <c r="G695" s="311">
        <v>11.73</v>
      </c>
      <c r="H695" s="306">
        <f>TRUNC((F695*G695),2)</f>
        <v>3730.14</v>
      </c>
      <c r="I695" s="92">
        <v>3.0999999999999999E-3</v>
      </c>
    </row>
    <row r="696" spans="1:9" ht="28.5" customHeight="1" x14ac:dyDescent="0.25">
      <c r="A696" s="91" t="s">
        <v>476</v>
      </c>
      <c r="B696" s="73">
        <v>96543</v>
      </c>
      <c r="C696" s="70" t="s">
        <v>56</v>
      </c>
      <c r="D696" s="76" t="s">
        <v>449</v>
      </c>
      <c r="E696" s="70" t="s">
        <v>64</v>
      </c>
      <c r="F696" s="301">
        <v>106.73</v>
      </c>
      <c r="G696" s="311">
        <v>15.36</v>
      </c>
      <c r="H696" s="306">
        <f>TRUNC((F696*G696),2)</f>
        <v>1639.37</v>
      </c>
      <c r="I696" s="92">
        <v>1.2999999999999999E-3</v>
      </c>
    </row>
    <row r="697" spans="1:9" ht="14.25" customHeight="1" x14ac:dyDescent="0.25">
      <c r="A697" s="93" t="s">
        <v>475</v>
      </c>
      <c r="B697" s="74"/>
      <c r="C697" s="74"/>
      <c r="D697" s="75" t="s">
        <v>101</v>
      </c>
      <c r="E697" s="74"/>
      <c r="F697" s="302"/>
      <c r="G697" s="313"/>
      <c r="H697" s="307">
        <f>SUM(H698:H705)</f>
        <v>3968.11</v>
      </c>
      <c r="I697" s="94">
        <v>3.3E-3</v>
      </c>
    </row>
    <row r="698" spans="1:9" ht="28.5" customHeight="1" x14ac:dyDescent="0.25">
      <c r="A698" s="91" t="s">
        <v>474</v>
      </c>
      <c r="B698" s="73">
        <v>96522</v>
      </c>
      <c r="C698" s="70" t="s">
        <v>56</v>
      </c>
      <c r="D698" s="76" t="s">
        <v>473</v>
      </c>
      <c r="E698" s="70" t="s">
        <v>290</v>
      </c>
      <c r="F698" s="301">
        <v>4.58</v>
      </c>
      <c r="G698" s="311">
        <v>117.16</v>
      </c>
      <c r="H698" s="306">
        <f t="shared" ref="H698:H705" si="27">TRUNC((F698*G698),2)</f>
        <v>536.59</v>
      </c>
      <c r="I698" s="92">
        <v>4.0000000000000002E-4</v>
      </c>
    </row>
    <row r="699" spans="1:9" ht="28.5" customHeight="1" x14ac:dyDescent="0.25">
      <c r="A699" s="91" t="s">
        <v>472</v>
      </c>
      <c r="B699" s="77">
        <v>50902</v>
      </c>
      <c r="C699" s="72" t="s">
        <v>271</v>
      </c>
      <c r="D699" s="71" t="s">
        <v>84</v>
      </c>
      <c r="E699" s="70" t="s">
        <v>270</v>
      </c>
      <c r="F699" s="299">
        <v>7.2</v>
      </c>
      <c r="G699" s="311">
        <v>4.09</v>
      </c>
      <c r="H699" s="306">
        <f t="shared" si="27"/>
        <v>29.44</v>
      </c>
      <c r="I699" s="92">
        <v>0</v>
      </c>
    </row>
    <row r="700" spans="1:9" ht="28.5" customHeight="1" x14ac:dyDescent="0.25">
      <c r="A700" s="91" t="s">
        <v>471</v>
      </c>
      <c r="B700" s="77">
        <v>60470</v>
      </c>
      <c r="C700" s="72" t="s">
        <v>271</v>
      </c>
      <c r="D700" s="71" t="s">
        <v>458</v>
      </c>
      <c r="E700" s="70" t="s">
        <v>290</v>
      </c>
      <c r="F700" s="301">
        <v>0.36</v>
      </c>
      <c r="G700" s="311">
        <v>161.02000000000001</v>
      </c>
      <c r="H700" s="306">
        <f t="shared" si="27"/>
        <v>57.96</v>
      </c>
      <c r="I700" s="92">
        <v>0</v>
      </c>
    </row>
    <row r="701" spans="1:9" ht="36.200000000000003" customHeight="1" x14ac:dyDescent="0.25">
      <c r="A701" s="91" t="s">
        <v>470</v>
      </c>
      <c r="B701" s="73">
        <v>94965</v>
      </c>
      <c r="C701" s="70" t="s">
        <v>56</v>
      </c>
      <c r="D701" s="76" t="s">
        <v>436</v>
      </c>
      <c r="E701" s="70" t="s">
        <v>290</v>
      </c>
      <c r="F701" s="301">
        <v>4.58</v>
      </c>
      <c r="G701" s="311">
        <v>403.74</v>
      </c>
      <c r="H701" s="306">
        <f t="shared" si="27"/>
        <v>1849.12</v>
      </c>
      <c r="I701" s="92">
        <v>1.5E-3</v>
      </c>
    </row>
    <row r="702" spans="1:9" ht="28.5" customHeight="1" x14ac:dyDescent="0.25">
      <c r="A702" s="91" t="s">
        <v>469</v>
      </c>
      <c r="B702" s="77">
        <v>51026</v>
      </c>
      <c r="C702" s="72" t="s">
        <v>271</v>
      </c>
      <c r="D702" s="76" t="s">
        <v>468</v>
      </c>
      <c r="E702" s="70" t="s">
        <v>290</v>
      </c>
      <c r="F702" s="301">
        <v>4.58</v>
      </c>
      <c r="G702" s="311">
        <v>31.05</v>
      </c>
      <c r="H702" s="306">
        <f t="shared" si="27"/>
        <v>142.19999999999999</v>
      </c>
      <c r="I702" s="92">
        <v>1E-4</v>
      </c>
    </row>
    <row r="703" spans="1:9" ht="28.5" customHeight="1" x14ac:dyDescent="0.25">
      <c r="A703" s="91" t="s">
        <v>467</v>
      </c>
      <c r="B703" s="73">
        <v>96545</v>
      </c>
      <c r="C703" s="70" t="s">
        <v>56</v>
      </c>
      <c r="D703" s="76" t="s">
        <v>451</v>
      </c>
      <c r="E703" s="70" t="s">
        <v>64</v>
      </c>
      <c r="F703" s="299">
        <v>13.1</v>
      </c>
      <c r="G703" s="311">
        <v>13.2</v>
      </c>
      <c r="H703" s="306">
        <f t="shared" si="27"/>
        <v>172.92</v>
      </c>
      <c r="I703" s="92">
        <v>1E-4</v>
      </c>
    </row>
    <row r="704" spans="1:9" ht="28.5" customHeight="1" x14ac:dyDescent="0.25">
      <c r="A704" s="91" t="s">
        <v>466</v>
      </c>
      <c r="B704" s="73">
        <v>96546</v>
      </c>
      <c r="C704" s="70" t="s">
        <v>56</v>
      </c>
      <c r="D704" s="76" t="s">
        <v>465</v>
      </c>
      <c r="E704" s="70" t="s">
        <v>64</v>
      </c>
      <c r="F704" s="299">
        <v>19.399999999999999</v>
      </c>
      <c r="G704" s="311">
        <v>11.73</v>
      </c>
      <c r="H704" s="306">
        <f t="shared" si="27"/>
        <v>227.56</v>
      </c>
      <c r="I704" s="92">
        <v>2.0000000000000001E-4</v>
      </c>
    </row>
    <row r="705" spans="1:9" ht="28.5" customHeight="1" x14ac:dyDescent="0.25">
      <c r="A705" s="91" t="s">
        <v>464</v>
      </c>
      <c r="B705" s="73">
        <v>96543</v>
      </c>
      <c r="C705" s="70" t="s">
        <v>56</v>
      </c>
      <c r="D705" s="76" t="s">
        <v>449</v>
      </c>
      <c r="E705" s="70" t="s">
        <v>64</v>
      </c>
      <c r="F705" s="300">
        <v>62</v>
      </c>
      <c r="G705" s="311">
        <v>15.36</v>
      </c>
      <c r="H705" s="306">
        <f t="shared" si="27"/>
        <v>952.32</v>
      </c>
      <c r="I705" s="92">
        <v>8.0000000000000004E-4</v>
      </c>
    </row>
    <row r="706" spans="1:9" ht="14.25" customHeight="1" x14ac:dyDescent="0.25">
      <c r="A706" s="100">
        <v>44201</v>
      </c>
      <c r="B706" s="74"/>
      <c r="C706" s="74"/>
      <c r="D706" s="75" t="s">
        <v>69</v>
      </c>
      <c r="E706" s="74"/>
      <c r="F706" s="302"/>
      <c r="G706" s="313"/>
      <c r="H706" s="307">
        <f>H707+H717+H723+H732+H734</f>
        <v>34081.870000000003</v>
      </c>
      <c r="I706" s="94">
        <v>2.8000000000000001E-2</v>
      </c>
    </row>
    <row r="707" spans="1:9" ht="14.25" customHeight="1" x14ac:dyDescent="0.25">
      <c r="A707" s="93" t="s">
        <v>463</v>
      </c>
      <c r="B707" s="74"/>
      <c r="C707" s="74"/>
      <c r="D707" s="75" t="s">
        <v>97</v>
      </c>
      <c r="E707" s="74"/>
      <c r="F707" s="302"/>
      <c r="G707" s="313"/>
      <c r="H707" s="307">
        <f>SUM(H708:H716)</f>
        <v>4209.7699999999995</v>
      </c>
      <c r="I707" s="94">
        <v>3.5000000000000001E-3</v>
      </c>
    </row>
    <row r="708" spans="1:9" ht="28.5" customHeight="1" x14ac:dyDescent="0.25">
      <c r="A708" s="91" t="s">
        <v>462</v>
      </c>
      <c r="B708" s="73">
        <v>96527</v>
      </c>
      <c r="C708" s="70" t="s">
        <v>56</v>
      </c>
      <c r="D708" s="76" t="s">
        <v>461</v>
      </c>
      <c r="E708" s="70" t="s">
        <v>290</v>
      </c>
      <c r="F708" s="299">
        <v>5.2</v>
      </c>
      <c r="G708" s="311">
        <v>96.91</v>
      </c>
      <c r="H708" s="306">
        <f t="shared" ref="H708:H716" si="28">TRUNC((F708*G708),2)</f>
        <v>503.93</v>
      </c>
      <c r="I708" s="92">
        <v>4.0000000000000002E-4</v>
      </c>
    </row>
    <row r="709" spans="1:9" ht="28.5" customHeight="1" x14ac:dyDescent="0.25">
      <c r="A709" s="91" t="s">
        <v>460</v>
      </c>
      <c r="B709" s="77">
        <v>50902</v>
      </c>
      <c r="C709" s="72" t="s">
        <v>271</v>
      </c>
      <c r="D709" s="71" t="s">
        <v>84</v>
      </c>
      <c r="E709" s="70" t="s">
        <v>270</v>
      </c>
      <c r="F709" s="301">
        <v>7.13</v>
      </c>
      <c r="G709" s="311">
        <v>4.09</v>
      </c>
      <c r="H709" s="306">
        <f t="shared" si="28"/>
        <v>29.16</v>
      </c>
      <c r="I709" s="92">
        <v>0</v>
      </c>
    </row>
    <row r="710" spans="1:9" ht="28.5" customHeight="1" x14ac:dyDescent="0.25">
      <c r="A710" s="91" t="s">
        <v>459</v>
      </c>
      <c r="B710" s="77">
        <v>60470</v>
      </c>
      <c r="C710" s="72" t="s">
        <v>271</v>
      </c>
      <c r="D710" s="71" t="s">
        <v>458</v>
      </c>
      <c r="E710" s="70" t="s">
        <v>290</v>
      </c>
      <c r="F710" s="304">
        <v>0.35649999999999998</v>
      </c>
      <c r="G710" s="311">
        <v>161.02000000000001</v>
      </c>
      <c r="H710" s="306">
        <f t="shared" si="28"/>
        <v>57.4</v>
      </c>
      <c r="I710" s="92">
        <v>0</v>
      </c>
    </row>
    <row r="711" spans="1:9" ht="28.5" customHeight="1" x14ac:dyDescent="0.25">
      <c r="A711" s="91" t="s">
        <v>457</v>
      </c>
      <c r="B711" s="77">
        <v>60191</v>
      </c>
      <c r="C711" s="72" t="s">
        <v>271</v>
      </c>
      <c r="D711" s="71" t="s">
        <v>70</v>
      </c>
      <c r="E711" s="70" t="s">
        <v>270</v>
      </c>
      <c r="F711" s="301">
        <v>30.57</v>
      </c>
      <c r="G711" s="311">
        <v>28.65</v>
      </c>
      <c r="H711" s="306">
        <f t="shared" si="28"/>
        <v>875.83</v>
      </c>
      <c r="I711" s="92">
        <v>6.9999999999999999E-4</v>
      </c>
    </row>
    <row r="712" spans="1:9" ht="36.200000000000003" customHeight="1" x14ac:dyDescent="0.25">
      <c r="A712" s="91" t="s">
        <v>456</v>
      </c>
      <c r="B712" s="73">
        <v>94965</v>
      </c>
      <c r="C712" s="70" t="s">
        <v>56</v>
      </c>
      <c r="D712" s="76" t="s">
        <v>436</v>
      </c>
      <c r="E712" s="70" t="s">
        <v>290</v>
      </c>
      <c r="F712" s="301">
        <v>2.14</v>
      </c>
      <c r="G712" s="311">
        <v>403.74</v>
      </c>
      <c r="H712" s="306">
        <f t="shared" si="28"/>
        <v>864</v>
      </c>
      <c r="I712" s="92">
        <v>6.9999999999999999E-4</v>
      </c>
    </row>
    <row r="713" spans="1:9" ht="28.5" customHeight="1" x14ac:dyDescent="0.25">
      <c r="A713" s="91" t="s">
        <v>455</v>
      </c>
      <c r="B713" s="77">
        <v>60801</v>
      </c>
      <c r="C713" s="72" t="s">
        <v>271</v>
      </c>
      <c r="D713" s="76" t="s">
        <v>434</v>
      </c>
      <c r="E713" s="70" t="s">
        <v>290</v>
      </c>
      <c r="F713" s="301">
        <v>2.14</v>
      </c>
      <c r="G713" s="311">
        <v>37.15</v>
      </c>
      <c r="H713" s="306">
        <f t="shared" si="28"/>
        <v>79.5</v>
      </c>
      <c r="I713" s="92">
        <v>1E-4</v>
      </c>
    </row>
    <row r="714" spans="1:9" ht="14.25" customHeight="1" x14ac:dyDescent="0.25">
      <c r="A714" s="91" t="s">
        <v>454</v>
      </c>
      <c r="B714" s="73">
        <v>96995</v>
      </c>
      <c r="C714" s="70" t="s">
        <v>56</v>
      </c>
      <c r="D714" s="71" t="s">
        <v>453</v>
      </c>
      <c r="E714" s="70" t="s">
        <v>290</v>
      </c>
      <c r="F714" s="301">
        <v>3.06</v>
      </c>
      <c r="G714" s="311">
        <v>37.33</v>
      </c>
      <c r="H714" s="306">
        <f t="shared" si="28"/>
        <v>114.22</v>
      </c>
      <c r="I714" s="92">
        <v>1E-4</v>
      </c>
    </row>
    <row r="715" spans="1:9" ht="28.5" customHeight="1" x14ac:dyDescent="0.25">
      <c r="A715" s="91" t="s">
        <v>452</v>
      </c>
      <c r="B715" s="73">
        <v>96545</v>
      </c>
      <c r="C715" s="70" t="s">
        <v>56</v>
      </c>
      <c r="D715" s="76" t="s">
        <v>451</v>
      </c>
      <c r="E715" s="70" t="s">
        <v>64</v>
      </c>
      <c r="F715" s="299">
        <v>85.7</v>
      </c>
      <c r="G715" s="311">
        <v>13.2</v>
      </c>
      <c r="H715" s="306">
        <f t="shared" si="28"/>
        <v>1131.24</v>
      </c>
      <c r="I715" s="92">
        <v>8.9999999999999998E-4</v>
      </c>
    </row>
    <row r="716" spans="1:9" ht="28.5" customHeight="1" x14ac:dyDescent="0.25">
      <c r="A716" s="91" t="s">
        <v>450</v>
      </c>
      <c r="B716" s="73">
        <v>96543</v>
      </c>
      <c r="C716" s="70" t="s">
        <v>56</v>
      </c>
      <c r="D716" s="76" t="s">
        <v>449</v>
      </c>
      <c r="E716" s="70" t="s">
        <v>64</v>
      </c>
      <c r="F716" s="299">
        <v>36.1</v>
      </c>
      <c r="G716" s="311">
        <v>15.36</v>
      </c>
      <c r="H716" s="306">
        <f t="shared" si="28"/>
        <v>554.49</v>
      </c>
      <c r="I716" s="92">
        <v>5.0000000000000001E-4</v>
      </c>
    </row>
    <row r="717" spans="1:9" ht="14.25" customHeight="1" x14ac:dyDescent="0.25">
      <c r="A717" s="93" t="s">
        <v>448</v>
      </c>
      <c r="B717" s="74"/>
      <c r="C717" s="74"/>
      <c r="D717" s="75" t="s">
        <v>95</v>
      </c>
      <c r="E717" s="74"/>
      <c r="F717" s="302"/>
      <c r="G717" s="313"/>
      <c r="H717" s="307">
        <f>SUM(H718:H722)</f>
        <v>7975.7999999999993</v>
      </c>
      <c r="I717" s="94">
        <v>6.6E-3</v>
      </c>
    </row>
    <row r="718" spans="1:9" ht="28.5" customHeight="1" x14ac:dyDescent="0.25">
      <c r="A718" s="91" t="s">
        <v>447</v>
      </c>
      <c r="B718" s="77">
        <v>60209</v>
      </c>
      <c r="C718" s="72" t="s">
        <v>271</v>
      </c>
      <c r="D718" s="76" t="s">
        <v>446</v>
      </c>
      <c r="E718" s="70" t="s">
        <v>270</v>
      </c>
      <c r="F718" s="301">
        <v>48.41</v>
      </c>
      <c r="G718" s="311">
        <v>67.48</v>
      </c>
      <c r="H718" s="306">
        <f>TRUNC((F718*G718),2)</f>
        <v>3266.7</v>
      </c>
      <c r="I718" s="92">
        <v>2.7000000000000001E-3</v>
      </c>
    </row>
    <row r="719" spans="1:9" ht="36.200000000000003" customHeight="1" x14ac:dyDescent="0.25">
      <c r="A719" s="91" t="s">
        <v>445</v>
      </c>
      <c r="B719" s="73">
        <v>94965</v>
      </c>
      <c r="C719" s="70" t="s">
        <v>56</v>
      </c>
      <c r="D719" s="76" t="s">
        <v>436</v>
      </c>
      <c r="E719" s="70" t="s">
        <v>290</v>
      </c>
      <c r="F719" s="301">
        <v>2.5099999999999998</v>
      </c>
      <c r="G719" s="311">
        <v>403.74</v>
      </c>
      <c r="H719" s="306">
        <f>TRUNC((F719*G719),2)</f>
        <v>1013.38</v>
      </c>
      <c r="I719" s="92">
        <v>8.0000000000000004E-4</v>
      </c>
    </row>
    <row r="720" spans="1:9" ht="28.5" customHeight="1" x14ac:dyDescent="0.25">
      <c r="A720" s="91" t="s">
        <v>444</v>
      </c>
      <c r="B720" s="77">
        <v>60801</v>
      </c>
      <c r="C720" s="72" t="s">
        <v>271</v>
      </c>
      <c r="D720" s="76" t="s">
        <v>434</v>
      </c>
      <c r="E720" s="70" t="s">
        <v>290</v>
      </c>
      <c r="F720" s="301">
        <v>2.5099999999999998</v>
      </c>
      <c r="G720" s="311">
        <v>37.15</v>
      </c>
      <c r="H720" s="306">
        <f>TRUNC((F720*G720),2)</f>
        <v>93.24</v>
      </c>
      <c r="I720" s="92">
        <v>1E-4</v>
      </c>
    </row>
    <row r="721" spans="1:9" ht="36.200000000000003" customHeight="1" x14ac:dyDescent="0.25">
      <c r="A721" s="91" t="s">
        <v>443</v>
      </c>
      <c r="B721" s="73">
        <v>92778</v>
      </c>
      <c r="C721" s="70" t="s">
        <v>56</v>
      </c>
      <c r="D721" s="76" t="s">
        <v>428</v>
      </c>
      <c r="E721" s="70" t="s">
        <v>64</v>
      </c>
      <c r="F721" s="299">
        <v>202.2</v>
      </c>
      <c r="G721" s="311">
        <v>12.27</v>
      </c>
      <c r="H721" s="306">
        <f>TRUNC((F721*G721),2)</f>
        <v>2480.9899999999998</v>
      </c>
      <c r="I721" s="92">
        <v>2E-3</v>
      </c>
    </row>
    <row r="722" spans="1:9" ht="36.200000000000003" customHeight="1" x14ac:dyDescent="0.25">
      <c r="A722" s="91" t="s">
        <v>442</v>
      </c>
      <c r="B722" s="73">
        <v>92775</v>
      </c>
      <c r="C722" s="70" t="s">
        <v>56</v>
      </c>
      <c r="D722" s="76" t="s">
        <v>441</v>
      </c>
      <c r="E722" s="70" t="s">
        <v>64</v>
      </c>
      <c r="F722" s="299">
        <v>69.099999999999994</v>
      </c>
      <c r="G722" s="311">
        <v>16.23</v>
      </c>
      <c r="H722" s="306">
        <f>TRUNC((F722*G722),2)</f>
        <v>1121.49</v>
      </c>
      <c r="I722" s="92">
        <v>8.9999999999999998E-4</v>
      </c>
    </row>
    <row r="723" spans="1:9" ht="14.25" customHeight="1" x14ac:dyDescent="0.25">
      <c r="A723" s="93" t="s">
        <v>440</v>
      </c>
      <c r="B723" s="74"/>
      <c r="C723" s="74"/>
      <c r="D723" s="75" t="s">
        <v>94</v>
      </c>
      <c r="E723" s="74"/>
      <c r="F723" s="302"/>
      <c r="G723" s="313"/>
      <c r="H723" s="307">
        <f>SUM(H724:H731)</f>
        <v>10729.300000000001</v>
      </c>
      <c r="I723" s="94">
        <v>8.8000000000000005E-3</v>
      </c>
    </row>
    <row r="724" spans="1:9" ht="36.200000000000003" customHeight="1" x14ac:dyDescent="0.25">
      <c r="A724" s="91" t="s">
        <v>439</v>
      </c>
      <c r="B724" s="73">
        <v>92464</v>
      </c>
      <c r="C724" s="70" t="s">
        <v>56</v>
      </c>
      <c r="D724" s="76" t="s">
        <v>438</v>
      </c>
      <c r="E724" s="70" t="s">
        <v>270</v>
      </c>
      <c r="F724" s="301">
        <v>62.48</v>
      </c>
      <c r="G724" s="311">
        <v>80.97</v>
      </c>
      <c r="H724" s="306">
        <f t="shared" ref="H724:H731" si="29">TRUNC((F724*G724),2)</f>
        <v>5059</v>
      </c>
      <c r="I724" s="92">
        <v>4.1999999999999997E-3</v>
      </c>
    </row>
    <row r="725" spans="1:9" ht="36.200000000000003" customHeight="1" x14ac:dyDescent="0.25">
      <c r="A725" s="91" t="s">
        <v>437</v>
      </c>
      <c r="B725" s="73">
        <v>94965</v>
      </c>
      <c r="C725" s="70" t="s">
        <v>56</v>
      </c>
      <c r="D725" s="76" t="s">
        <v>436</v>
      </c>
      <c r="E725" s="70" t="s">
        <v>290</v>
      </c>
      <c r="F725" s="301">
        <v>4.33</v>
      </c>
      <c r="G725" s="311">
        <v>403.74</v>
      </c>
      <c r="H725" s="306">
        <f t="shared" si="29"/>
        <v>1748.19</v>
      </c>
      <c r="I725" s="92">
        <v>1.4E-3</v>
      </c>
    </row>
    <row r="726" spans="1:9" ht="28.5" customHeight="1" x14ac:dyDescent="0.25">
      <c r="A726" s="91" t="s">
        <v>435</v>
      </c>
      <c r="B726" s="77">
        <v>60801</v>
      </c>
      <c r="C726" s="72" t="s">
        <v>271</v>
      </c>
      <c r="D726" s="76" t="s">
        <v>434</v>
      </c>
      <c r="E726" s="70" t="s">
        <v>290</v>
      </c>
      <c r="F726" s="301">
        <v>4.33</v>
      </c>
      <c r="G726" s="311">
        <v>37.15</v>
      </c>
      <c r="H726" s="306">
        <f t="shared" si="29"/>
        <v>160.85</v>
      </c>
      <c r="I726" s="92">
        <v>1E-4</v>
      </c>
    </row>
    <row r="727" spans="1:9" ht="36.200000000000003" customHeight="1" x14ac:dyDescent="0.25">
      <c r="A727" s="91" t="s">
        <v>433</v>
      </c>
      <c r="B727" s="73">
        <v>92776</v>
      </c>
      <c r="C727" s="70" t="s">
        <v>56</v>
      </c>
      <c r="D727" s="76" t="s">
        <v>432</v>
      </c>
      <c r="E727" s="70" t="s">
        <v>64</v>
      </c>
      <c r="F727" s="299">
        <v>27.6</v>
      </c>
      <c r="G727" s="311">
        <v>15.02</v>
      </c>
      <c r="H727" s="306">
        <f t="shared" si="29"/>
        <v>414.55</v>
      </c>
      <c r="I727" s="92">
        <v>2.9999999999999997E-4</v>
      </c>
    </row>
    <row r="728" spans="1:9" ht="36.200000000000003" customHeight="1" x14ac:dyDescent="0.25">
      <c r="A728" s="91" t="s">
        <v>431</v>
      </c>
      <c r="B728" s="73">
        <v>92777</v>
      </c>
      <c r="C728" s="70" t="s">
        <v>56</v>
      </c>
      <c r="D728" s="76" t="s">
        <v>430</v>
      </c>
      <c r="E728" s="70" t="s">
        <v>64</v>
      </c>
      <c r="F728" s="299">
        <v>67.900000000000006</v>
      </c>
      <c r="G728" s="311">
        <v>13.87</v>
      </c>
      <c r="H728" s="306">
        <f t="shared" si="29"/>
        <v>941.77</v>
      </c>
      <c r="I728" s="92">
        <v>8.0000000000000004E-4</v>
      </c>
    </row>
    <row r="729" spans="1:9" ht="36.200000000000003" customHeight="1" x14ac:dyDescent="0.25">
      <c r="A729" s="91" t="s">
        <v>429</v>
      </c>
      <c r="B729" s="73">
        <v>92778</v>
      </c>
      <c r="C729" s="70" t="s">
        <v>56</v>
      </c>
      <c r="D729" s="76" t="s">
        <v>428</v>
      </c>
      <c r="E729" s="70" t="s">
        <v>64</v>
      </c>
      <c r="F729" s="300">
        <v>93</v>
      </c>
      <c r="G729" s="311">
        <v>12.27</v>
      </c>
      <c r="H729" s="306">
        <f t="shared" si="29"/>
        <v>1141.1099999999999</v>
      </c>
      <c r="I729" s="92">
        <v>8.9999999999999998E-4</v>
      </c>
    </row>
    <row r="730" spans="1:9" ht="36.200000000000003" customHeight="1" x14ac:dyDescent="0.25">
      <c r="A730" s="91" t="s">
        <v>427</v>
      </c>
      <c r="B730" s="73">
        <v>92779</v>
      </c>
      <c r="C730" s="70" t="s">
        <v>56</v>
      </c>
      <c r="D730" s="76" t="s">
        <v>426</v>
      </c>
      <c r="E730" s="70" t="s">
        <v>64</v>
      </c>
      <c r="F730" s="299">
        <v>28.4</v>
      </c>
      <c r="G730" s="311">
        <v>10.27</v>
      </c>
      <c r="H730" s="306">
        <f t="shared" si="29"/>
        <v>291.66000000000003</v>
      </c>
      <c r="I730" s="92">
        <v>2.0000000000000001E-4</v>
      </c>
    </row>
    <row r="731" spans="1:9" ht="36.200000000000003" customHeight="1" x14ac:dyDescent="0.25">
      <c r="A731" s="91" t="s">
        <v>425</v>
      </c>
      <c r="B731" s="73">
        <v>92775</v>
      </c>
      <c r="C731" s="70" t="s">
        <v>56</v>
      </c>
      <c r="D731" s="76" t="s">
        <v>424</v>
      </c>
      <c r="E731" s="70" t="s">
        <v>64</v>
      </c>
      <c r="F731" s="299">
        <v>59.9</v>
      </c>
      <c r="G731" s="311">
        <v>16.23</v>
      </c>
      <c r="H731" s="306">
        <f t="shared" si="29"/>
        <v>972.17</v>
      </c>
      <c r="I731" s="92">
        <v>8.0000000000000004E-4</v>
      </c>
    </row>
    <row r="732" spans="1:9" ht="14.25" customHeight="1" x14ac:dyDescent="0.25">
      <c r="A732" s="93" t="s">
        <v>423</v>
      </c>
      <c r="B732" s="74"/>
      <c r="C732" s="74"/>
      <c r="D732" s="75" t="s">
        <v>93</v>
      </c>
      <c r="E732" s="74"/>
      <c r="F732" s="302"/>
      <c r="G732" s="313"/>
      <c r="H732" s="307">
        <f>SUM(H733)</f>
        <v>10274.530000000001</v>
      </c>
      <c r="I732" s="94">
        <v>8.5000000000000006E-3</v>
      </c>
    </row>
    <row r="733" spans="1:9" ht="28.5" customHeight="1" x14ac:dyDescent="0.25">
      <c r="A733" s="91" t="s">
        <v>422</v>
      </c>
      <c r="B733" s="77">
        <v>61101</v>
      </c>
      <c r="C733" s="72" t="s">
        <v>271</v>
      </c>
      <c r="D733" s="76" t="s">
        <v>421</v>
      </c>
      <c r="E733" s="70" t="s">
        <v>270</v>
      </c>
      <c r="F733" s="301">
        <v>104.31</v>
      </c>
      <c r="G733" s="311">
        <v>98.5</v>
      </c>
      <c r="H733" s="306">
        <f>TRUNC((F733*G733),2)</f>
        <v>10274.530000000001</v>
      </c>
      <c r="I733" s="92">
        <v>8.5000000000000006E-3</v>
      </c>
    </row>
    <row r="734" spans="1:9" ht="14.25" customHeight="1" x14ac:dyDescent="0.25">
      <c r="A734" s="93" t="s">
        <v>420</v>
      </c>
      <c r="B734" s="74"/>
      <c r="C734" s="74"/>
      <c r="D734" s="75" t="s">
        <v>74</v>
      </c>
      <c r="E734" s="74"/>
      <c r="F734" s="302"/>
      <c r="G734" s="313"/>
      <c r="H734" s="307">
        <f>SUM(H735)</f>
        <v>892.47</v>
      </c>
      <c r="I734" s="94">
        <v>6.9999999999999999E-4</v>
      </c>
    </row>
    <row r="735" spans="1:9" ht="28.5" customHeight="1" x14ac:dyDescent="0.25">
      <c r="A735" s="91" t="s">
        <v>419</v>
      </c>
      <c r="B735" s="77">
        <v>60010</v>
      </c>
      <c r="C735" s="72" t="s">
        <v>271</v>
      </c>
      <c r="D735" s="71" t="s">
        <v>92</v>
      </c>
      <c r="E735" s="70" t="s">
        <v>290</v>
      </c>
      <c r="F735" s="301">
        <v>0.36</v>
      </c>
      <c r="G735" s="312">
        <v>2479.11</v>
      </c>
      <c r="H735" s="306">
        <f>TRUNC((F735*G735),2)</f>
        <v>892.47</v>
      </c>
      <c r="I735" s="92">
        <v>6.9999999999999999E-4</v>
      </c>
    </row>
    <row r="736" spans="1:9" ht="14.25" customHeight="1" x14ac:dyDescent="0.25">
      <c r="A736" s="100">
        <v>44202</v>
      </c>
      <c r="B736" s="74"/>
      <c r="C736" s="74"/>
      <c r="D736" s="75" t="s">
        <v>57</v>
      </c>
      <c r="E736" s="74"/>
      <c r="F736" s="302"/>
      <c r="G736" s="313"/>
      <c r="H736" s="307">
        <f>SUM(H737:H764)</f>
        <v>7021.4899999999989</v>
      </c>
      <c r="I736" s="94">
        <v>5.7999999999999996E-3</v>
      </c>
    </row>
    <row r="737" spans="1:9" ht="28.5" customHeight="1" x14ac:dyDescent="0.25">
      <c r="A737" s="91" t="s">
        <v>418</v>
      </c>
      <c r="B737" s="77">
        <v>70561</v>
      </c>
      <c r="C737" s="72" t="s">
        <v>271</v>
      </c>
      <c r="D737" s="71" t="s">
        <v>164</v>
      </c>
      <c r="E737" s="70" t="s">
        <v>55</v>
      </c>
      <c r="F737" s="300">
        <v>18</v>
      </c>
      <c r="G737" s="311">
        <v>11.75</v>
      </c>
      <c r="H737" s="306">
        <f t="shared" ref="H737:H764" si="30">TRUNC((F737*G737),2)</f>
        <v>211.5</v>
      </c>
      <c r="I737" s="92">
        <v>2.0000000000000001E-4</v>
      </c>
    </row>
    <row r="738" spans="1:9" ht="36.200000000000003" customHeight="1" x14ac:dyDescent="0.25">
      <c r="A738" s="91" t="s">
        <v>417</v>
      </c>
      <c r="B738" s="73">
        <v>91926</v>
      </c>
      <c r="C738" s="70" t="s">
        <v>56</v>
      </c>
      <c r="D738" s="71" t="s">
        <v>172</v>
      </c>
      <c r="E738" s="70" t="s">
        <v>55</v>
      </c>
      <c r="F738" s="300">
        <v>470</v>
      </c>
      <c r="G738" s="311">
        <v>3.36</v>
      </c>
      <c r="H738" s="306">
        <f t="shared" si="30"/>
        <v>1579.2</v>
      </c>
      <c r="I738" s="92">
        <v>1.2999999999999999E-3</v>
      </c>
    </row>
    <row r="739" spans="1:9" ht="36.200000000000003" customHeight="1" x14ac:dyDescent="0.25">
      <c r="A739" s="91" t="s">
        <v>416</v>
      </c>
      <c r="B739" s="73">
        <v>91929</v>
      </c>
      <c r="C739" s="70" t="s">
        <v>56</v>
      </c>
      <c r="D739" s="71" t="s">
        <v>243</v>
      </c>
      <c r="E739" s="70" t="s">
        <v>55</v>
      </c>
      <c r="F739" s="300">
        <v>25</v>
      </c>
      <c r="G739" s="311">
        <v>5.58</v>
      </c>
      <c r="H739" s="306">
        <f t="shared" si="30"/>
        <v>139.5</v>
      </c>
      <c r="I739" s="92">
        <v>1E-4</v>
      </c>
    </row>
    <row r="740" spans="1:9" ht="28.5" customHeight="1" x14ac:dyDescent="0.25">
      <c r="A740" s="91" t="s">
        <v>415</v>
      </c>
      <c r="B740" s="73">
        <v>92865</v>
      </c>
      <c r="C740" s="70" t="s">
        <v>56</v>
      </c>
      <c r="D740" s="76" t="s">
        <v>414</v>
      </c>
      <c r="E740" s="70" t="s">
        <v>31</v>
      </c>
      <c r="F740" s="300">
        <v>16</v>
      </c>
      <c r="G740" s="311">
        <v>8.17</v>
      </c>
      <c r="H740" s="306">
        <f t="shared" si="30"/>
        <v>130.72</v>
      </c>
      <c r="I740" s="92">
        <v>1E-4</v>
      </c>
    </row>
    <row r="741" spans="1:9" ht="28.5" customHeight="1" x14ac:dyDescent="0.25">
      <c r="A741" s="91" t="s">
        <v>413</v>
      </c>
      <c r="B741" s="77">
        <v>70646</v>
      </c>
      <c r="C741" s="72" t="s">
        <v>271</v>
      </c>
      <c r="D741" s="71" t="s">
        <v>412</v>
      </c>
      <c r="E741" s="70" t="s">
        <v>303</v>
      </c>
      <c r="F741" s="300">
        <v>1</v>
      </c>
      <c r="G741" s="311">
        <v>79.84</v>
      </c>
      <c r="H741" s="306">
        <f t="shared" si="30"/>
        <v>79.84</v>
      </c>
      <c r="I741" s="92">
        <v>1E-4</v>
      </c>
    </row>
    <row r="742" spans="1:9" ht="36.200000000000003" customHeight="1" x14ac:dyDescent="0.25">
      <c r="A742" s="91" t="s">
        <v>411</v>
      </c>
      <c r="B742" s="73">
        <v>101883</v>
      </c>
      <c r="C742" s="70" t="s">
        <v>56</v>
      </c>
      <c r="D742" s="76" t="s">
        <v>410</v>
      </c>
      <c r="E742" s="70" t="s">
        <v>31</v>
      </c>
      <c r="F742" s="300">
        <v>1</v>
      </c>
      <c r="G742" s="311">
        <v>420.65</v>
      </c>
      <c r="H742" s="306">
        <f t="shared" si="30"/>
        <v>420.65</v>
      </c>
      <c r="I742" s="92">
        <v>2.9999999999999997E-4</v>
      </c>
    </row>
    <row r="743" spans="1:9" ht="28.5" customHeight="1" x14ac:dyDescent="0.25">
      <c r="A743" s="91" t="s">
        <v>409</v>
      </c>
      <c r="B743" s="77">
        <v>71184</v>
      </c>
      <c r="C743" s="72" t="s">
        <v>271</v>
      </c>
      <c r="D743" s="71" t="s">
        <v>171</v>
      </c>
      <c r="E743" s="70" t="s">
        <v>303</v>
      </c>
      <c r="F743" s="300">
        <v>3</v>
      </c>
      <c r="G743" s="311">
        <v>101.13</v>
      </c>
      <c r="H743" s="306">
        <f t="shared" si="30"/>
        <v>303.39</v>
      </c>
      <c r="I743" s="92">
        <v>2.0000000000000001E-4</v>
      </c>
    </row>
    <row r="744" spans="1:9" ht="28.5" customHeight="1" x14ac:dyDescent="0.25">
      <c r="A744" s="91" t="s">
        <v>408</v>
      </c>
      <c r="B744" s="73">
        <v>93670</v>
      </c>
      <c r="C744" s="70" t="s">
        <v>56</v>
      </c>
      <c r="D744" s="76" t="s">
        <v>407</v>
      </c>
      <c r="E744" s="70" t="s">
        <v>31</v>
      </c>
      <c r="F744" s="300">
        <v>1</v>
      </c>
      <c r="G744" s="311">
        <v>60.01</v>
      </c>
      <c r="H744" s="306">
        <f t="shared" si="30"/>
        <v>60.01</v>
      </c>
      <c r="I744" s="92">
        <v>0</v>
      </c>
    </row>
    <row r="745" spans="1:9" ht="28.5" customHeight="1" x14ac:dyDescent="0.25">
      <c r="A745" s="91" t="s">
        <v>406</v>
      </c>
      <c r="B745" s="73">
        <v>93654</v>
      </c>
      <c r="C745" s="70" t="s">
        <v>56</v>
      </c>
      <c r="D745" s="76" t="s">
        <v>405</v>
      </c>
      <c r="E745" s="70" t="s">
        <v>31</v>
      </c>
      <c r="F745" s="300">
        <v>6</v>
      </c>
      <c r="G745" s="311">
        <v>9.64</v>
      </c>
      <c r="H745" s="306">
        <f t="shared" si="30"/>
        <v>57.84</v>
      </c>
      <c r="I745" s="92">
        <v>0</v>
      </c>
    </row>
    <row r="746" spans="1:9" ht="28.5" customHeight="1" x14ac:dyDescent="0.25">
      <c r="A746" s="91" t="s">
        <v>404</v>
      </c>
      <c r="B746" s="77">
        <v>71450</v>
      </c>
      <c r="C746" s="72" t="s">
        <v>271</v>
      </c>
      <c r="D746" s="71" t="s">
        <v>167</v>
      </c>
      <c r="E746" s="70" t="s">
        <v>303</v>
      </c>
      <c r="F746" s="300">
        <v>1</v>
      </c>
      <c r="G746" s="311">
        <v>136.22999999999999</v>
      </c>
      <c r="H746" s="306">
        <f t="shared" si="30"/>
        <v>136.22999999999999</v>
      </c>
      <c r="I746" s="92">
        <v>1E-4</v>
      </c>
    </row>
    <row r="747" spans="1:9" ht="28.5" customHeight="1" x14ac:dyDescent="0.25">
      <c r="A747" s="91" t="s">
        <v>403</v>
      </c>
      <c r="B747" s="77">
        <v>71194</v>
      </c>
      <c r="C747" s="72" t="s">
        <v>271</v>
      </c>
      <c r="D747" s="76" t="s">
        <v>402</v>
      </c>
      <c r="E747" s="70" t="s">
        <v>55</v>
      </c>
      <c r="F747" s="300">
        <v>120</v>
      </c>
      <c r="G747" s="311">
        <v>6.91</v>
      </c>
      <c r="H747" s="306">
        <f t="shared" si="30"/>
        <v>829.2</v>
      </c>
      <c r="I747" s="92">
        <v>6.9999999999999999E-4</v>
      </c>
    </row>
    <row r="748" spans="1:9" ht="28.5" customHeight="1" x14ac:dyDescent="0.25">
      <c r="A748" s="91" t="s">
        <v>401</v>
      </c>
      <c r="B748" s="77">
        <v>71195</v>
      </c>
      <c r="C748" s="72" t="s">
        <v>271</v>
      </c>
      <c r="D748" s="76" t="s">
        <v>400</v>
      </c>
      <c r="E748" s="70" t="s">
        <v>55</v>
      </c>
      <c r="F748" s="300">
        <v>6</v>
      </c>
      <c r="G748" s="311">
        <v>8.06</v>
      </c>
      <c r="H748" s="306">
        <f t="shared" si="30"/>
        <v>48.36</v>
      </c>
      <c r="I748" s="92">
        <v>0</v>
      </c>
    </row>
    <row r="749" spans="1:9" ht="28.5" customHeight="1" x14ac:dyDescent="0.25">
      <c r="A749" s="91" t="s">
        <v>399</v>
      </c>
      <c r="B749" s="77">
        <v>70371</v>
      </c>
      <c r="C749" s="72" t="s">
        <v>271</v>
      </c>
      <c r="D749" s="71" t="s">
        <v>193</v>
      </c>
      <c r="E749" s="70" t="s">
        <v>303</v>
      </c>
      <c r="F749" s="300">
        <v>14</v>
      </c>
      <c r="G749" s="311">
        <v>1.62</v>
      </c>
      <c r="H749" s="306">
        <f t="shared" si="30"/>
        <v>22.68</v>
      </c>
      <c r="I749" s="92">
        <v>0</v>
      </c>
    </row>
    <row r="750" spans="1:9" ht="28.5" customHeight="1" x14ac:dyDescent="0.25">
      <c r="A750" s="91" t="s">
        <v>398</v>
      </c>
      <c r="B750" s="77">
        <v>70421</v>
      </c>
      <c r="C750" s="72" t="s">
        <v>271</v>
      </c>
      <c r="D750" s="71" t="s">
        <v>397</v>
      </c>
      <c r="E750" s="70" t="s">
        <v>165</v>
      </c>
      <c r="F750" s="300">
        <v>14</v>
      </c>
      <c r="G750" s="311">
        <v>1.77</v>
      </c>
      <c r="H750" s="306">
        <f t="shared" si="30"/>
        <v>24.78</v>
      </c>
      <c r="I750" s="92">
        <v>0</v>
      </c>
    </row>
    <row r="751" spans="1:9" ht="28.5" customHeight="1" x14ac:dyDescent="0.25">
      <c r="A751" s="91" t="s">
        <v>396</v>
      </c>
      <c r="B751" s="77">
        <v>71201</v>
      </c>
      <c r="C751" s="72" t="s">
        <v>271</v>
      </c>
      <c r="D751" s="71" t="s">
        <v>160</v>
      </c>
      <c r="E751" s="70" t="s">
        <v>55</v>
      </c>
      <c r="F751" s="300">
        <v>21</v>
      </c>
      <c r="G751" s="311">
        <v>8.77</v>
      </c>
      <c r="H751" s="306">
        <f t="shared" si="30"/>
        <v>184.17</v>
      </c>
      <c r="I751" s="92">
        <v>2.0000000000000001E-4</v>
      </c>
    </row>
    <row r="752" spans="1:9" ht="36.200000000000003" customHeight="1" x14ac:dyDescent="0.25">
      <c r="A752" s="91" t="s">
        <v>395</v>
      </c>
      <c r="B752" s="73">
        <v>91875</v>
      </c>
      <c r="C752" s="70" t="s">
        <v>56</v>
      </c>
      <c r="D752" s="76" t="s">
        <v>394</v>
      </c>
      <c r="E752" s="70" t="s">
        <v>31</v>
      </c>
      <c r="F752" s="300">
        <v>11</v>
      </c>
      <c r="G752" s="311">
        <v>4.76</v>
      </c>
      <c r="H752" s="306">
        <f t="shared" si="30"/>
        <v>52.36</v>
      </c>
      <c r="I752" s="92">
        <v>0</v>
      </c>
    </row>
    <row r="753" spans="1:9" ht="36.200000000000003" customHeight="1" x14ac:dyDescent="0.25">
      <c r="A753" s="91" t="s">
        <v>393</v>
      </c>
      <c r="B753" s="73">
        <v>91902</v>
      </c>
      <c r="C753" s="70" t="s">
        <v>56</v>
      </c>
      <c r="D753" s="76" t="s">
        <v>392</v>
      </c>
      <c r="E753" s="70" t="s">
        <v>31</v>
      </c>
      <c r="F753" s="300">
        <v>2</v>
      </c>
      <c r="G753" s="311">
        <v>9.23</v>
      </c>
      <c r="H753" s="306">
        <f t="shared" si="30"/>
        <v>18.46</v>
      </c>
      <c r="I753" s="92">
        <v>0</v>
      </c>
    </row>
    <row r="754" spans="1:9" ht="36.200000000000003" customHeight="1" x14ac:dyDescent="0.25">
      <c r="A754" s="91" t="s">
        <v>391</v>
      </c>
      <c r="B754" s="73">
        <v>95808</v>
      </c>
      <c r="C754" s="70" t="s">
        <v>56</v>
      </c>
      <c r="D754" s="71" t="s">
        <v>390</v>
      </c>
      <c r="E754" s="70" t="s">
        <v>31</v>
      </c>
      <c r="F754" s="300">
        <v>2</v>
      </c>
      <c r="G754" s="311">
        <v>19.43</v>
      </c>
      <c r="H754" s="306">
        <f t="shared" si="30"/>
        <v>38.86</v>
      </c>
      <c r="I754" s="92">
        <v>0</v>
      </c>
    </row>
    <row r="755" spans="1:9" ht="36.200000000000003" customHeight="1" x14ac:dyDescent="0.25">
      <c r="A755" s="91" t="s">
        <v>389</v>
      </c>
      <c r="B755" s="73">
        <v>95814</v>
      </c>
      <c r="C755" s="70" t="s">
        <v>56</v>
      </c>
      <c r="D755" s="71" t="s">
        <v>388</v>
      </c>
      <c r="E755" s="70" t="s">
        <v>31</v>
      </c>
      <c r="F755" s="300">
        <v>4</v>
      </c>
      <c r="G755" s="311">
        <v>14.22</v>
      </c>
      <c r="H755" s="306">
        <f t="shared" si="30"/>
        <v>56.88</v>
      </c>
      <c r="I755" s="92">
        <v>0</v>
      </c>
    </row>
    <row r="756" spans="1:9" ht="36.200000000000003" customHeight="1" x14ac:dyDescent="0.25">
      <c r="A756" s="91" t="s">
        <v>387</v>
      </c>
      <c r="B756" s="73">
        <v>95805</v>
      </c>
      <c r="C756" s="70" t="s">
        <v>56</v>
      </c>
      <c r="D756" s="71" t="s">
        <v>386</v>
      </c>
      <c r="E756" s="70" t="s">
        <v>31</v>
      </c>
      <c r="F756" s="300">
        <v>4</v>
      </c>
      <c r="G756" s="311">
        <v>14.84</v>
      </c>
      <c r="H756" s="306">
        <f t="shared" si="30"/>
        <v>59.36</v>
      </c>
      <c r="I756" s="92">
        <v>0</v>
      </c>
    </row>
    <row r="757" spans="1:9" ht="28.5" customHeight="1" x14ac:dyDescent="0.25">
      <c r="A757" s="91" t="s">
        <v>385</v>
      </c>
      <c r="B757" s="77">
        <v>71331</v>
      </c>
      <c r="C757" s="72" t="s">
        <v>271</v>
      </c>
      <c r="D757" s="71" t="s">
        <v>384</v>
      </c>
      <c r="E757" s="70" t="s">
        <v>303</v>
      </c>
      <c r="F757" s="300">
        <v>2</v>
      </c>
      <c r="G757" s="311">
        <v>19.03</v>
      </c>
      <c r="H757" s="306">
        <f t="shared" si="30"/>
        <v>38.06</v>
      </c>
      <c r="I757" s="92">
        <v>0</v>
      </c>
    </row>
    <row r="758" spans="1:9" ht="28.5" customHeight="1" x14ac:dyDescent="0.25">
      <c r="A758" s="91" t="s">
        <v>383</v>
      </c>
      <c r="B758" s="77">
        <v>71321</v>
      </c>
      <c r="C758" s="72" t="s">
        <v>271</v>
      </c>
      <c r="D758" s="71" t="s">
        <v>382</v>
      </c>
      <c r="E758" s="70" t="s">
        <v>303</v>
      </c>
      <c r="F758" s="300">
        <v>1</v>
      </c>
      <c r="G758" s="311">
        <v>18.809999999999999</v>
      </c>
      <c r="H758" s="306">
        <f t="shared" si="30"/>
        <v>18.809999999999999</v>
      </c>
      <c r="I758" s="92">
        <v>0</v>
      </c>
    </row>
    <row r="759" spans="1:9" ht="28.5" customHeight="1" x14ac:dyDescent="0.25">
      <c r="A759" s="91" t="s">
        <v>381</v>
      </c>
      <c r="B759" s="73">
        <v>91953</v>
      </c>
      <c r="C759" s="70" t="s">
        <v>56</v>
      </c>
      <c r="D759" s="76" t="s">
        <v>380</v>
      </c>
      <c r="E759" s="70" t="s">
        <v>31</v>
      </c>
      <c r="F759" s="300">
        <v>1</v>
      </c>
      <c r="G759" s="311">
        <v>20.11</v>
      </c>
      <c r="H759" s="306">
        <f t="shared" si="30"/>
        <v>20.11</v>
      </c>
      <c r="I759" s="92">
        <v>0</v>
      </c>
    </row>
    <row r="760" spans="1:9" ht="28.5" customHeight="1" x14ac:dyDescent="0.25">
      <c r="A760" s="91" t="s">
        <v>379</v>
      </c>
      <c r="B760" s="73">
        <v>91959</v>
      </c>
      <c r="C760" s="70" t="s">
        <v>56</v>
      </c>
      <c r="D760" s="76" t="s">
        <v>378</v>
      </c>
      <c r="E760" s="70" t="s">
        <v>31</v>
      </c>
      <c r="F760" s="300">
        <v>2</v>
      </c>
      <c r="G760" s="311">
        <v>31.74</v>
      </c>
      <c r="H760" s="306">
        <f t="shared" si="30"/>
        <v>63.48</v>
      </c>
      <c r="I760" s="92">
        <v>1E-4</v>
      </c>
    </row>
    <row r="761" spans="1:9" ht="28.5" customHeight="1" x14ac:dyDescent="0.25">
      <c r="A761" s="91" t="s">
        <v>377</v>
      </c>
      <c r="B761" s="77">
        <v>71619</v>
      </c>
      <c r="C761" s="72" t="s">
        <v>271</v>
      </c>
      <c r="D761" s="71" t="s">
        <v>376</v>
      </c>
      <c r="E761" s="70" t="s">
        <v>375</v>
      </c>
      <c r="F761" s="300">
        <v>20</v>
      </c>
      <c r="G761" s="311">
        <v>83.48</v>
      </c>
      <c r="H761" s="306">
        <f t="shared" si="30"/>
        <v>1669.6</v>
      </c>
      <c r="I761" s="92">
        <v>1.4E-3</v>
      </c>
    </row>
    <row r="762" spans="1:9" ht="14.25" customHeight="1" x14ac:dyDescent="0.25">
      <c r="A762" s="91" t="s">
        <v>374</v>
      </c>
      <c r="B762" s="70" t="s">
        <v>373</v>
      </c>
      <c r="C762" s="70" t="s">
        <v>298</v>
      </c>
      <c r="D762" s="71" t="s">
        <v>372</v>
      </c>
      <c r="E762" s="70" t="s">
        <v>31</v>
      </c>
      <c r="F762" s="300">
        <v>40</v>
      </c>
      <c r="G762" s="311">
        <v>11.67</v>
      </c>
      <c r="H762" s="306">
        <f t="shared" si="30"/>
        <v>466.8</v>
      </c>
      <c r="I762" s="92">
        <v>4.0000000000000002E-4</v>
      </c>
    </row>
    <row r="763" spans="1:9" ht="28.5" customHeight="1" x14ac:dyDescent="0.25">
      <c r="A763" s="91" t="s">
        <v>371</v>
      </c>
      <c r="B763" s="73">
        <v>92004</v>
      </c>
      <c r="C763" s="70" t="s">
        <v>56</v>
      </c>
      <c r="D763" s="76" t="s">
        <v>370</v>
      </c>
      <c r="E763" s="70" t="s">
        <v>31</v>
      </c>
      <c r="F763" s="300">
        <v>4</v>
      </c>
      <c r="G763" s="311">
        <v>39.61</v>
      </c>
      <c r="H763" s="306">
        <f t="shared" si="30"/>
        <v>158.44</v>
      </c>
      <c r="I763" s="92">
        <v>1E-4</v>
      </c>
    </row>
    <row r="764" spans="1:9" ht="28.5" customHeight="1" x14ac:dyDescent="0.25">
      <c r="A764" s="91" t="s">
        <v>369</v>
      </c>
      <c r="B764" s="73">
        <v>91993</v>
      </c>
      <c r="C764" s="70" t="s">
        <v>56</v>
      </c>
      <c r="D764" s="76" t="s">
        <v>368</v>
      </c>
      <c r="E764" s="70" t="s">
        <v>31</v>
      </c>
      <c r="F764" s="300">
        <v>4</v>
      </c>
      <c r="G764" s="311">
        <v>33.049999999999997</v>
      </c>
      <c r="H764" s="306">
        <f t="shared" si="30"/>
        <v>132.19999999999999</v>
      </c>
      <c r="I764" s="92">
        <v>1E-4</v>
      </c>
    </row>
    <row r="765" spans="1:9" ht="14.25" customHeight="1" x14ac:dyDescent="0.25">
      <c r="A765" s="100">
        <v>44203</v>
      </c>
      <c r="B765" s="74"/>
      <c r="C765" s="74"/>
      <c r="D765" s="75" t="s">
        <v>71</v>
      </c>
      <c r="E765" s="74"/>
      <c r="F765" s="302"/>
      <c r="G765" s="313"/>
      <c r="H765" s="307">
        <f>SUM(H766:H767)</f>
        <v>5138.37</v>
      </c>
      <c r="I765" s="94">
        <v>4.1999999999999997E-3</v>
      </c>
    </row>
    <row r="766" spans="1:9" ht="28.5" customHeight="1" x14ac:dyDescent="0.25">
      <c r="A766" s="91" t="s">
        <v>367</v>
      </c>
      <c r="B766" s="73">
        <v>93201</v>
      </c>
      <c r="C766" s="70" t="s">
        <v>56</v>
      </c>
      <c r="D766" s="76" t="s">
        <v>366</v>
      </c>
      <c r="E766" s="70" t="s">
        <v>55</v>
      </c>
      <c r="F766" s="299">
        <v>50.1</v>
      </c>
      <c r="G766" s="311">
        <v>5.4</v>
      </c>
      <c r="H766" s="306">
        <f>TRUNC((F766*G766),2)</f>
        <v>270.54000000000002</v>
      </c>
      <c r="I766" s="92">
        <v>2.0000000000000001E-4</v>
      </c>
    </row>
    <row r="767" spans="1:9" ht="28.5" customHeight="1" x14ac:dyDescent="0.25">
      <c r="A767" s="91" t="s">
        <v>365</v>
      </c>
      <c r="B767" s="73">
        <v>100160</v>
      </c>
      <c r="C767" s="72" t="s">
        <v>271</v>
      </c>
      <c r="D767" s="76" t="s">
        <v>364</v>
      </c>
      <c r="E767" s="70" t="s">
        <v>270</v>
      </c>
      <c r="F767" s="301">
        <v>119.75</v>
      </c>
      <c r="G767" s="311">
        <v>40.65</v>
      </c>
      <c r="H767" s="306">
        <f>TRUNC((F767*G767),2)</f>
        <v>4867.83</v>
      </c>
      <c r="I767" s="92">
        <v>4.0000000000000001E-3</v>
      </c>
    </row>
    <row r="768" spans="1:9" ht="14.25" customHeight="1" x14ac:dyDescent="0.25">
      <c r="A768" s="100">
        <v>44204</v>
      </c>
      <c r="B768" s="74"/>
      <c r="C768" s="74"/>
      <c r="D768" s="75" t="s">
        <v>91</v>
      </c>
      <c r="E768" s="74"/>
      <c r="F768" s="302"/>
      <c r="G768" s="313"/>
      <c r="H768" s="307">
        <f>SUM(H769)</f>
        <v>1383.59</v>
      </c>
      <c r="I768" s="94">
        <v>1.1000000000000001E-3</v>
      </c>
    </row>
    <row r="769" spans="1:9" ht="36.200000000000003" customHeight="1" x14ac:dyDescent="0.25">
      <c r="A769" s="91" t="s">
        <v>363</v>
      </c>
      <c r="B769" s="73">
        <v>98562</v>
      </c>
      <c r="C769" s="70" t="s">
        <v>56</v>
      </c>
      <c r="D769" s="76" t="s">
        <v>362</v>
      </c>
      <c r="E769" s="70" t="s">
        <v>270</v>
      </c>
      <c r="F769" s="299">
        <v>37.700000000000003</v>
      </c>
      <c r="G769" s="311">
        <v>36.700000000000003</v>
      </c>
      <c r="H769" s="306">
        <f>TRUNC((F769*G769),2)</f>
        <v>1383.59</v>
      </c>
      <c r="I769" s="92">
        <v>1.1000000000000001E-3</v>
      </c>
    </row>
    <row r="770" spans="1:9" ht="14.25" customHeight="1" x14ac:dyDescent="0.25">
      <c r="A770" s="100">
        <v>44205</v>
      </c>
      <c r="B770" s="74"/>
      <c r="C770" s="74"/>
      <c r="D770" s="75" t="s">
        <v>65</v>
      </c>
      <c r="E770" s="74"/>
      <c r="F770" s="302"/>
      <c r="G770" s="313"/>
      <c r="H770" s="307">
        <f>SUM(H771)</f>
        <v>36983.67</v>
      </c>
      <c r="I770" s="94">
        <v>3.04E-2</v>
      </c>
    </row>
    <row r="771" spans="1:9" ht="28.5" customHeight="1" x14ac:dyDescent="0.25">
      <c r="A771" s="91" t="s">
        <v>361</v>
      </c>
      <c r="B771" s="73">
        <v>150204</v>
      </c>
      <c r="C771" s="72" t="s">
        <v>271</v>
      </c>
      <c r="D771" s="76" t="s">
        <v>360</v>
      </c>
      <c r="E771" s="70" t="s">
        <v>359</v>
      </c>
      <c r="F771" s="300">
        <v>2159</v>
      </c>
      <c r="G771" s="311">
        <v>17.13</v>
      </c>
      <c r="H771" s="306">
        <f>TRUNC((F771*G771),2)</f>
        <v>36983.67</v>
      </c>
      <c r="I771" s="92">
        <v>3.04E-2</v>
      </c>
    </row>
    <row r="772" spans="1:9" ht="14.25" customHeight="1" x14ac:dyDescent="0.25">
      <c r="A772" s="101">
        <v>40199</v>
      </c>
      <c r="B772" s="74"/>
      <c r="C772" s="74"/>
      <c r="D772" s="75" t="s">
        <v>7</v>
      </c>
      <c r="E772" s="74"/>
      <c r="F772" s="302"/>
      <c r="G772" s="313"/>
      <c r="H772" s="307">
        <f>SUM(H773:H775)</f>
        <v>10858.300000000001</v>
      </c>
      <c r="I772" s="94">
        <v>8.8999999999999999E-3</v>
      </c>
    </row>
    <row r="773" spans="1:9" ht="28.5" customHeight="1" x14ac:dyDescent="0.25">
      <c r="A773" s="91" t="s">
        <v>358</v>
      </c>
      <c r="B773" s="73">
        <v>160401</v>
      </c>
      <c r="C773" s="72" t="s">
        <v>271</v>
      </c>
      <c r="D773" s="71" t="s">
        <v>247</v>
      </c>
      <c r="E773" s="70" t="s">
        <v>270</v>
      </c>
      <c r="F773" s="301">
        <v>162.19</v>
      </c>
      <c r="G773" s="311">
        <v>57.51</v>
      </c>
      <c r="H773" s="306">
        <f>TRUNC((F773*G773),2)</f>
        <v>9327.5400000000009</v>
      </c>
      <c r="I773" s="92">
        <v>7.7000000000000002E-3</v>
      </c>
    </row>
    <row r="774" spans="1:9" ht="28.5" customHeight="1" x14ac:dyDescent="0.25">
      <c r="A774" s="91" t="s">
        <v>357</v>
      </c>
      <c r="B774" s="73">
        <v>160402</v>
      </c>
      <c r="C774" s="72" t="s">
        <v>271</v>
      </c>
      <c r="D774" s="71" t="s">
        <v>246</v>
      </c>
      <c r="E774" s="70" t="s">
        <v>284</v>
      </c>
      <c r="F774" s="301">
        <v>16.55</v>
      </c>
      <c r="G774" s="311">
        <v>27.12</v>
      </c>
      <c r="H774" s="306">
        <f>TRUNC((F774*G774),2)</f>
        <v>448.83</v>
      </c>
      <c r="I774" s="92">
        <v>4.0000000000000002E-4</v>
      </c>
    </row>
    <row r="775" spans="1:9" ht="28.5" customHeight="1" x14ac:dyDescent="0.25">
      <c r="A775" s="91" t="s">
        <v>356</v>
      </c>
      <c r="B775" s="73">
        <v>94224</v>
      </c>
      <c r="C775" s="70" t="s">
        <v>56</v>
      </c>
      <c r="D775" s="76" t="s">
        <v>355</v>
      </c>
      <c r="E775" s="70" t="s">
        <v>55</v>
      </c>
      <c r="F775" s="299">
        <v>52.7</v>
      </c>
      <c r="G775" s="311">
        <v>20.53</v>
      </c>
      <c r="H775" s="306">
        <f>TRUNC((F775*G775),2)</f>
        <v>1081.93</v>
      </c>
      <c r="I775" s="92">
        <v>8.9999999999999998E-4</v>
      </c>
    </row>
    <row r="776" spans="1:9" ht="14.25" customHeight="1" x14ac:dyDescent="0.25">
      <c r="A776" s="101">
        <v>40564</v>
      </c>
      <c r="B776" s="74"/>
      <c r="C776" s="74"/>
      <c r="D776" s="75" t="s">
        <v>62</v>
      </c>
      <c r="E776" s="74"/>
      <c r="F776" s="302"/>
      <c r="G776" s="313"/>
      <c r="H776" s="307">
        <f>SUM(H777:H779)</f>
        <v>10506.16</v>
      </c>
      <c r="I776" s="94">
        <v>8.6E-3</v>
      </c>
    </row>
    <row r="777" spans="1:9" ht="48.6" customHeight="1" x14ac:dyDescent="0.25">
      <c r="A777" s="91" t="s">
        <v>354</v>
      </c>
      <c r="B777" s="73">
        <v>94562</v>
      </c>
      <c r="C777" s="70" t="s">
        <v>56</v>
      </c>
      <c r="D777" s="71" t="s">
        <v>353</v>
      </c>
      <c r="E777" s="70" t="s">
        <v>270</v>
      </c>
      <c r="F777" s="299">
        <v>9.6</v>
      </c>
      <c r="G777" s="311">
        <v>643.82000000000005</v>
      </c>
      <c r="H777" s="306">
        <f>TRUNC((F777*G777),2)</f>
        <v>6180.67</v>
      </c>
      <c r="I777" s="92">
        <v>5.1000000000000004E-3</v>
      </c>
    </row>
    <row r="778" spans="1:9" ht="28.5" customHeight="1" x14ac:dyDescent="0.25">
      <c r="A778" s="91" t="s">
        <v>352</v>
      </c>
      <c r="B778" s="73">
        <v>180381</v>
      </c>
      <c r="C778" s="72" t="s">
        <v>271</v>
      </c>
      <c r="D778" s="71" t="s">
        <v>351</v>
      </c>
      <c r="E778" s="70" t="s">
        <v>270</v>
      </c>
      <c r="F778" s="299">
        <v>4.8</v>
      </c>
      <c r="G778" s="311">
        <v>434.07</v>
      </c>
      <c r="H778" s="306">
        <f>TRUNC((F778*G778),2)</f>
        <v>2083.5300000000002</v>
      </c>
      <c r="I778" s="92">
        <v>1.6999999999999999E-3</v>
      </c>
    </row>
    <row r="779" spans="1:9" ht="28.5" customHeight="1" x14ac:dyDescent="0.25">
      <c r="A779" s="91" t="s">
        <v>350</v>
      </c>
      <c r="B779" s="73">
        <v>180501</v>
      </c>
      <c r="C779" s="72" t="s">
        <v>271</v>
      </c>
      <c r="D779" s="71" t="s">
        <v>349</v>
      </c>
      <c r="E779" s="70" t="s">
        <v>270</v>
      </c>
      <c r="F779" s="301">
        <v>3.36</v>
      </c>
      <c r="G779" s="311">
        <v>667.25</v>
      </c>
      <c r="H779" s="306">
        <f>TRUNC((F779*G779),2)</f>
        <v>2241.96</v>
      </c>
      <c r="I779" s="92">
        <v>1.8E-3</v>
      </c>
    </row>
    <row r="780" spans="1:9" ht="14.25" customHeight="1" x14ac:dyDescent="0.25">
      <c r="A780" s="101">
        <v>40929</v>
      </c>
      <c r="B780" s="74"/>
      <c r="C780" s="74"/>
      <c r="D780" s="75" t="s">
        <v>89</v>
      </c>
      <c r="E780" s="74"/>
      <c r="F780" s="302"/>
      <c r="G780" s="313"/>
      <c r="H780" s="307">
        <f>SUM(H781)</f>
        <v>2409.12</v>
      </c>
      <c r="I780" s="94">
        <v>2E-3</v>
      </c>
    </row>
    <row r="781" spans="1:9" ht="28.5" customHeight="1" x14ac:dyDescent="0.25">
      <c r="A781" s="91" t="s">
        <v>348</v>
      </c>
      <c r="B781" s="73">
        <v>190102</v>
      </c>
      <c r="C781" s="72" t="s">
        <v>271</v>
      </c>
      <c r="D781" s="71" t="s">
        <v>137</v>
      </c>
      <c r="E781" s="70" t="s">
        <v>270</v>
      </c>
      <c r="F781" s="299">
        <v>14.4</v>
      </c>
      <c r="G781" s="311">
        <v>167.3</v>
      </c>
      <c r="H781" s="306">
        <f>TRUNC((F781*G781),2)</f>
        <v>2409.12</v>
      </c>
      <c r="I781" s="92">
        <v>2E-3</v>
      </c>
    </row>
    <row r="782" spans="1:9" ht="14.25" customHeight="1" x14ac:dyDescent="0.25">
      <c r="A782" s="101">
        <v>41295</v>
      </c>
      <c r="B782" s="74"/>
      <c r="C782" s="74"/>
      <c r="D782" s="75" t="s">
        <v>29</v>
      </c>
      <c r="E782" s="74"/>
      <c r="F782" s="302"/>
      <c r="G782" s="313"/>
      <c r="H782" s="307">
        <f>SUM(H783:H784)</f>
        <v>6843.0199999999995</v>
      </c>
      <c r="I782" s="94">
        <v>5.5999999999999999E-3</v>
      </c>
    </row>
    <row r="783" spans="1:9" ht="36.200000000000003" customHeight="1" x14ac:dyDescent="0.25">
      <c r="A783" s="91" t="s">
        <v>347</v>
      </c>
      <c r="B783" s="73">
        <v>87879</v>
      </c>
      <c r="C783" s="70" t="s">
        <v>56</v>
      </c>
      <c r="D783" s="76" t="s">
        <v>346</v>
      </c>
      <c r="E783" s="70" t="s">
        <v>270</v>
      </c>
      <c r="F783" s="301">
        <v>268.67</v>
      </c>
      <c r="G783" s="311">
        <v>3.51</v>
      </c>
      <c r="H783" s="306">
        <f>TRUNC((F783*G783),2)</f>
        <v>943.03</v>
      </c>
      <c r="I783" s="92">
        <v>8.0000000000000004E-4</v>
      </c>
    </row>
    <row r="784" spans="1:9" ht="48.6" customHeight="1" x14ac:dyDescent="0.25">
      <c r="A784" s="91" t="s">
        <v>345</v>
      </c>
      <c r="B784" s="73">
        <v>87548</v>
      </c>
      <c r="C784" s="70" t="s">
        <v>56</v>
      </c>
      <c r="D784" s="76" t="s">
        <v>344</v>
      </c>
      <c r="E784" s="70" t="s">
        <v>270</v>
      </c>
      <c r="F784" s="301">
        <v>268.67</v>
      </c>
      <c r="G784" s="311">
        <v>21.96</v>
      </c>
      <c r="H784" s="306">
        <f>TRUNC((F784*G784),2)</f>
        <v>5899.99</v>
      </c>
      <c r="I784" s="92">
        <v>4.8999999999999998E-3</v>
      </c>
    </row>
    <row r="785" spans="1:9" ht="14.25" customHeight="1" x14ac:dyDescent="0.25">
      <c r="A785" s="101">
        <v>41660</v>
      </c>
      <c r="B785" s="74"/>
      <c r="C785" s="74"/>
      <c r="D785" s="75" t="s">
        <v>207</v>
      </c>
      <c r="E785" s="74"/>
      <c r="F785" s="302"/>
      <c r="G785" s="313"/>
      <c r="H785" s="307">
        <f>SUM(H786:H787)</f>
        <v>2364.04</v>
      </c>
      <c r="I785" s="94">
        <v>1.9E-3</v>
      </c>
    </row>
    <row r="786" spans="1:9" ht="36.200000000000003" customHeight="1" x14ac:dyDescent="0.25">
      <c r="A786" s="91" t="s">
        <v>343</v>
      </c>
      <c r="B786" s="73">
        <v>87414</v>
      </c>
      <c r="C786" s="70" t="s">
        <v>56</v>
      </c>
      <c r="D786" s="76" t="s">
        <v>342</v>
      </c>
      <c r="E786" s="70" t="s">
        <v>270</v>
      </c>
      <c r="F786" s="299">
        <v>109.3</v>
      </c>
      <c r="G786" s="311">
        <v>20.46</v>
      </c>
      <c r="H786" s="306">
        <f>TRUNC((F786*G786),2)</f>
        <v>2236.27</v>
      </c>
      <c r="I786" s="92">
        <v>1.8E-3</v>
      </c>
    </row>
    <row r="787" spans="1:9" ht="14.25" customHeight="1" x14ac:dyDescent="0.25">
      <c r="A787" s="91" t="s">
        <v>341</v>
      </c>
      <c r="B787" s="73">
        <v>96120</v>
      </c>
      <c r="C787" s="70" t="s">
        <v>56</v>
      </c>
      <c r="D787" s="71" t="s">
        <v>340</v>
      </c>
      <c r="E787" s="70" t="s">
        <v>55</v>
      </c>
      <c r="F787" s="299">
        <v>52.8</v>
      </c>
      <c r="G787" s="311">
        <v>2.42</v>
      </c>
      <c r="H787" s="306">
        <f>TRUNC((F787*G787),2)</f>
        <v>127.77</v>
      </c>
      <c r="I787" s="92">
        <v>1E-4</v>
      </c>
    </row>
    <row r="788" spans="1:9" ht="14.25" customHeight="1" x14ac:dyDescent="0.25">
      <c r="A788" s="101">
        <v>42025</v>
      </c>
      <c r="B788" s="74"/>
      <c r="C788" s="74"/>
      <c r="D788" s="75" t="s">
        <v>8</v>
      </c>
      <c r="E788" s="74"/>
      <c r="F788" s="302"/>
      <c r="G788" s="313"/>
      <c r="H788" s="307">
        <f>SUM(H789:H793)</f>
        <v>18316.050000000003</v>
      </c>
      <c r="I788" s="94">
        <v>1.5100000000000001E-2</v>
      </c>
    </row>
    <row r="789" spans="1:9" ht="28.5" customHeight="1" x14ac:dyDescent="0.25">
      <c r="A789" s="91" t="s">
        <v>339</v>
      </c>
      <c r="B789" s="73">
        <v>220101</v>
      </c>
      <c r="C789" s="72" t="s">
        <v>271</v>
      </c>
      <c r="D789" s="76" t="s">
        <v>338</v>
      </c>
      <c r="E789" s="70" t="s">
        <v>270</v>
      </c>
      <c r="F789" s="301">
        <v>119.75</v>
      </c>
      <c r="G789" s="311">
        <v>30.31</v>
      </c>
      <c r="H789" s="306">
        <f>TRUNC((F789*G789),2)</f>
        <v>3629.62</v>
      </c>
      <c r="I789" s="92">
        <v>3.0000000000000001E-3</v>
      </c>
    </row>
    <row r="790" spans="1:9" ht="28.5" customHeight="1" x14ac:dyDescent="0.25">
      <c r="A790" s="91" t="s">
        <v>337</v>
      </c>
      <c r="B790" s="73">
        <v>221101</v>
      </c>
      <c r="C790" s="72" t="s">
        <v>271</v>
      </c>
      <c r="D790" s="76" t="s">
        <v>285</v>
      </c>
      <c r="E790" s="70" t="s">
        <v>270</v>
      </c>
      <c r="F790" s="301">
        <v>119.75</v>
      </c>
      <c r="G790" s="311">
        <v>67.95</v>
      </c>
      <c r="H790" s="306">
        <f>TRUNC((F790*G790),2)</f>
        <v>8137.01</v>
      </c>
      <c r="I790" s="92">
        <v>6.7000000000000002E-3</v>
      </c>
    </row>
    <row r="791" spans="1:9" ht="28.5" customHeight="1" x14ac:dyDescent="0.25">
      <c r="A791" s="91" t="s">
        <v>336</v>
      </c>
      <c r="B791" s="73">
        <v>221102</v>
      </c>
      <c r="C791" s="72" t="s">
        <v>271</v>
      </c>
      <c r="D791" s="71" t="s">
        <v>100</v>
      </c>
      <c r="E791" s="70" t="s">
        <v>284</v>
      </c>
      <c r="F791" s="301">
        <v>67.75</v>
      </c>
      <c r="G791" s="311">
        <v>15.41</v>
      </c>
      <c r="H791" s="306">
        <f>TRUNC((F791*G791),2)</f>
        <v>1044.02</v>
      </c>
      <c r="I791" s="92">
        <v>8.9999999999999998E-4</v>
      </c>
    </row>
    <row r="792" spans="1:9" ht="28.5" customHeight="1" x14ac:dyDescent="0.25">
      <c r="A792" s="91" t="s">
        <v>335</v>
      </c>
      <c r="B792" s="73">
        <v>221104</v>
      </c>
      <c r="C792" s="72" t="s">
        <v>271</v>
      </c>
      <c r="D792" s="71" t="s">
        <v>63</v>
      </c>
      <c r="E792" s="70" t="s">
        <v>270</v>
      </c>
      <c r="F792" s="301">
        <v>124.49</v>
      </c>
      <c r="G792" s="311">
        <v>28.59</v>
      </c>
      <c r="H792" s="306">
        <f>TRUNC((F792*G792),2)</f>
        <v>3559.16</v>
      </c>
      <c r="I792" s="92">
        <v>2.8999999999999998E-3</v>
      </c>
    </row>
    <row r="793" spans="1:9" ht="36.200000000000003" customHeight="1" x14ac:dyDescent="0.25">
      <c r="A793" s="91" t="s">
        <v>334</v>
      </c>
      <c r="B793" s="73">
        <v>94992</v>
      </c>
      <c r="C793" s="70" t="s">
        <v>56</v>
      </c>
      <c r="D793" s="76" t="s">
        <v>333</v>
      </c>
      <c r="E793" s="70" t="s">
        <v>270</v>
      </c>
      <c r="F793" s="299">
        <v>29.7</v>
      </c>
      <c r="G793" s="311">
        <v>65.53</v>
      </c>
      <c r="H793" s="306">
        <f>TRUNC((F793*G793),2)</f>
        <v>1946.24</v>
      </c>
      <c r="I793" s="92">
        <v>1.6000000000000001E-3</v>
      </c>
    </row>
    <row r="794" spans="1:9" ht="14.25" customHeight="1" x14ac:dyDescent="0.25">
      <c r="A794" s="101">
        <v>42390</v>
      </c>
      <c r="B794" s="74"/>
      <c r="C794" s="74"/>
      <c r="D794" s="75" t="s">
        <v>135</v>
      </c>
      <c r="E794" s="74"/>
      <c r="F794" s="302"/>
      <c r="G794" s="313"/>
      <c r="H794" s="307">
        <f>SUM(H795)</f>
        <v>1465.29</v>
      </c>
      <c r="I794" s="94">
        <v>1.1999999999999999E-3</v>
      </c>
    </row>
    <row r="795" spans="1:9" ht="28.5" customHeight="1" x14ac:dyDescent="0.25">
      <c r="A795" s="91" t="s">
        <v>332</v>
      </c>
      <c r="B795" s="73">
        <v>240106</v>
      </c>
      <c r="C795" s="72" t="s">
        <v>271</v>
      </c>
      <c r="D795" s="71" t="s">
        <v>142</v>
      </c>
      <c r="E795" s="70" t="s">
        <v>55</v>
      </c>
      <c r="F795" s="301">
        <v>40.68</v>
      </c>
      <c r="G795" s="311">
        <v>36.020000000000003</v>
      </c>
      <c r="H795" s="306">
        <f>TRUNC((F795*G795),2)</f>
        <v>1465.29</v>
      </c>
      <c r="I795" s="92">
        <v>1.1999999999999999E-3</v>
      </c>
    </row>
    <row r="796" spans="1:9" ht="14.25" customHeight="1" x14ac:dyDescent="0.25">
      <c r="A796" s="101">
        <v>42756</v>
      </c>
      <c r="B796" s="74"/>
      <c r="C796" s="74"/>
      <c r="D796" s="75" t="s">
        <v>87</v>
      </c>
      <c r="E796" s="74"/>
      <c r="F796" s="302"/>
      <c r="G796" s="313"/>
      <c r="H796" s="307">
        <f>H797+H800+H803+H806+H808+H810</f>
        <v>11380.449999999999</v>
      </c>
      <c r="I796" s="94">
        <v>9.4000000000000004E-3</v>
      </c>
    </row>
    <row r="797" spans="1:9" ht="14.25" customHeight="1" x14ac:dyDescent="0.25">
      <c r="A797" s="93" t="s">
        <v>331</v>
      </c>
      <c r="B797" s="74"/>
      <c r="C797" s="74"/>
      <c r="D797" s="75" t="s">
        <v>257</v>
      </c>
      <c r="E797" s="74"/>
      <c r="F797" s="302"/>
      <c r="G797" s="313"/>
      <c r="H797" s="307">
        <f>SUM(H798:H799)</f>
        <v>2512.73</v>
      </c>
      <c r="I797" s="94">
        <v>2.0999999999999999E-3</v>
      </c>
    </row>
    <row r="798" spans="1:9" ht="28.5" customHeight="1" x14ac:dyDescent="0.25">
      <c r="A798" s="91" t="s">
        <v>330</v>
      </c>
      <c r="B798" s="73">
        <v>88497</v>
      </c>
      <c r="C798" s="70" t="s">
        <v>56</v>
      </c>
      <c r="D798" s="76" t="s">
        <v>325</v>
      </c>
      <c r="E798" s="70" t="s">
        <v>270</v>
      </c>
      <c r="F798" s="301">
        <v>97.62</v>
      </c>
      <c r="G798" s="311">
        <v>12.82</v>
      </c>
      <c r="H798" s="306">
        <f>TRUNC((F798*G798),2)</f>
        <v>1251.48</v>
      </c>
      <c r="I798" s="92">
        <v>1E-3</v>
      </c>
    </row>
    <row r="799" spans="1:9" ht="28.5" customHeight="1" x14ac:dyDescent="0.25">
      <c r="A799" s="91" t="s">
        <v>329</v>
      </c>
      <c r="B799" s="73">
        <v>261550</v>
      </c>
      <c r="C799" s="72" t="s">
        <v>271</v>
      </c>
      <c r="D799" s="71" t="s">
        <v>328</v>
      </c>
      <c r="E799" s="70" t="s">
        <v>270</v>
      </c>
      <c r="F799" s="301">
        <v>97.62</v>
      </c>
      <c r="G799" s="311">
        <v>12.92</v>
      </c>
      <c r="H799" s="306">
        <f>TRUNC((F799*G799),2)</f>
        <v>1261.25</v>
      </c>
      <c r="I799" s="92">
        <v>1E-3</v>
      </c>
    </row>
    <row r="800" spans="1:9" ht="14.25" customHeight="1" x14ac:dyDescent="0.25">
      <c r="A800" s="93" t="s">
        <v>327</v>
      </c>
      <c r="B800" s="74"/>
      <c r="C800" s="74"/>
      <c r="D800" s="75" t="s">
        <v>256</v>
      </c>
      <c r="E800" s="74"/>
      <c r="F800" s="302"/>
      <c r="G800" s="313"/>
      <c r="H800" s="307">
        <f>SUM(H801:H802)</f>
        <v>2158.83</v>
      </c>
      <c r="I800" s="94">
        <v>1.8E-3</v>
      </c>
    </row>
    <row r="801" spans="1:9" ht="28.5" customHeight="1" x14ac:dyDescent="0.25">
      <c r="A801" s="91" t="s">
        <v>326</v>
      </c>
      <c r="B801" s="73">
        <v>88497</v>
      </c>
      <c r="C801" s="70" t="s">
        <v>56</v>
      </c>
      <c r="D801" s="76" t="s">
        <v>325</v>
      </c>
      <c r="E801" s="70" t="s">
        <v>270</v>
      </c>
      <c r="F801" s="301">
        <v>82.21</v>
      </c>
      <c r="G801" s="311">
        <v>12.82</v>
      </c>
      <c r="H801" s="306">
        <f>TRUNC((F801*G801),2)</f>
        <v>1053.93</v>
      </c>
      <c r="I801" s="92">
        <v>8.9999999999999998E-4</v>
      </c>
    </row>
    <row r="802" spans="1:9" ht="28.5" customHeight="1" x14ac:dyDescent="0.25">
      <c r="A802" s="91" t="s">
        <v>324</v>
      </c>
      <c r="B802" s="73">
        <v>88489</v>
      </c>
      <c r="C802" s="70" t="s">
        <v>56</v>
      </c>
      <c r="D802" s="76" t="s">
        <v>323</v>
      </c>
      <c r="E802" s="70" t="s">
        <v>270</v>
      </c>
      <c r="F802" s="301">
        <v>82.21</v>
      </c>
      <c r="G802" s="311">
        <v>13.44</v>
      </c>
      <c r="H802" s="306">
        <f>TRUNC((F802*G802),2)</f>
        <v>1104.9000000000001</v>
      </c>
      <c r="I802" s="92">
        <v>8.9999999999999998E-4</v>
      </c>
    </row>
    <row r="803" spans="1:9" ht="14.25" customHeight="1" x14ac:dyDescent="0.25">
      <c r="A803" s="93" t="s">
        <v>322</v>
      </c>
      <c r="B803" s="74"/>
      <c r="C803" s="74"/>
      <c r="D803" s="75" t="s">
        <v>255</v>
      </c>
      <c r="E803" s="74"/>
      <c r="F803" s="302"/>
      <c r="G803" s="313"/>
      <c r="H803" s="307">
        <f>SUM(H804:H805)</f>
        <v>3025.07</v>
      </c>
      <c r="I803" s="94">
        <v>2.5000000000000001E-3</v>
      </c>
    </row>
    <row r="804" spans="1:9" ht="28.5" customHeight="1" x14ac:dyDescent="0.25">
      <c r="A804" s="91" t="s">
        <v>321</v>
      </c>
      <c r="B804" s="73">
        <v>88496</v>
      </c>
      <c r="C804" s="70" t="s">
        <v>56</v>
      </c>
      <c r="D804" s="76" t="s">
        <v>320</v>
      </c>
      <c r="E804" s="70" t="s">
        <v>270</v>
      </c>
      <c r="F804" s="301">
        <v>97.02</v>
      </c>
      <c r="G804" s="311">
        <v>23.27</v>
      </c>
      <c r="H804" s="306">
        <f>TRUNC((F804*G804),2)</f>
        <v>2257.65</v>
      </c>
      <c r="I804" s="92">
        <v>1.9E-3</v>
      </c>
    </row>
    <row r="805" spans="1:9" ht="28.5" customHeight="1" x14ac:dyDescent="0.25">
      <c r="A805" s="91" t="s">
        <v>319</v>
      </c>
      <c r="B805" s="73">
        <v>261307</v>
      </c>
      <c r="C805" s="72" t="s">
        <v>271</v>
      </c>
      <c r="D805" s="71" t="s">
        <v>86</v>
      </c>
      <c r="E805" s="70" t="s">
        <v>270</v>
      </c>
      <c r="F805" s="301">
        <v>97.02</v>
      </c>
      <c r="G805" s="311">
        <v>7.91</v>
      </c>
      <c r="H805" s="306">
        <f>TRUNC((F805*G805),2)</f>
        <v>767.42</v>
      </c>
      <c r="I805" s="92">
        <v>5.9999999999999995E-4</v>
      </c>
    </row>
    <row r="806" spans="1:9" ht="14.25" customHeight="1" x14ac:dyDescent="0.25">
      <c r="A806" s="93" t="s">
        <v>318</v>
      </c>
      <c r="B806" s="74"/>
      <c r="C806" s="74"/>
      <c r="D806" s="75" t="s">
        <v>85</v>
      </c>
      <c r="E806" s="74"/>
      <c r="F806" s="302"/>
      <c r="G806" s="313"/>
      <c r="H806" s="307">
        <f>SUM(H807)</f>
        <v>951.47</v>
      </c>
      <c r="I806" s="94">
        <v>8.0000000000000004E-4</v>
      </c>
    </row>
    <row r="807" spans="1:9" ht="28.5" customHeight="1" x14ac:dyDescent="0.25">
      <c r="A807" s="91" t="s">
        <v>317</v>
      </c>
      <c r="B807" s="73">
        <v>261000</v>
      </c>
      <c r="C807" s="72" t="s">
        <v>271</v>
      </c>
      <c r="D807" s="71" t="s">
        <v>54</v>
      </c>
      <c r="E807" s="70" t="s">
        <v>270</v>
      </c>
      <c r="F807" s="301">
        <v>88.84</v>
      </c>
      <c r="G807" s="311">
        <v>10.71</v>
      </c>
      <c r="H807" s="306">
        <f>TRUNC((F807*G807),2)</f>
        <v>951.47</v>
      </c>
      <c r="I807" s="92">
        <v>8.0000000000000004E-4</v>
      </c>
    </row>
    <row r="808" spans="1:9" ht="14.25" customHeight="1" x14ac:dyDescent="0.25">
      <c r="A808" s="93" t="s">
        <v>316</v>
      </c>
      <c r="B808" s="74"/>
      <c r="C808" s="74"/>
      <c r="D808" s="75" t="s">
        <v>265</v>
      </c>
      <c r="E808" s="74"/>
      <c r="F808" s="302"/>
      <c r="G808" s="313"/>
      <c r="H808" s="307">
        <f>SUM(H809)</f>
        <v>787.7</v>
      </c>
      <c r="I808" s="94">
        <v>5.9999999999999995E-4</v>
      </c>
    </row>
    <row r="809" spans="1:9" ht="28.5" customHeight="1" x14ac:dyDescent="0.25">
      <c r="A809" s="91" t="s">
        <v>315</v>
      </c>
      <c r="B809" s="73">
        <v>261602</v>
      </c>
      <c r="C809" s="72" t="s">
        <v>271</v>
      </c>
      <c r="D809" s="71" t="s">
        <v>314</v>
      </c>
      <c r="E809" s="70" t="s">
        <v>270</v>
      </c>
      <c r="F809" s="301">
        <v>38.880000000000003</v>
      </c>
      <c r="G809" s="311">
        <v>20.260000000000002</v>
      </c>
      <c r="H809" s="306">
        <f>TRUNC((F809*G809),2)</f>
        <v>787.7</v>
      </c>
      <c r="I809" s="92">
        <v>5.9999999999999995E-4</v>
      </c>
    </row>
    <row r="810" spans="1:9" ht="14.25" customHeight="1" x14ac:dyDescent="0.25">
      <c r="A810" s="93" t="s">
        <v>313</v>
      </c>
      <c r="B810" s="74"/>
      <c r="C810" s="74"/>
      <c r="D810" s="75" t="s">
        <v>254</v>
      </c>
      <c r="E810" s="74"/>
      <c r="F810" s="302"/>
      <c r="G810" s="313"/>
      <c r="H810" s="307">
        <f>SUM(H811)</f>
        <v>1944.65</v>
      </c>
      <c r="I810" s="94">
        <v>1.6000000000000001E-3</v>
      </c>
    </row>
    <row r="811" spans="1:9" ht="28.5" customHeight="1" x14ac:dyDescent="0.25">
      <c r="A811" s="91" t="s">
        <v>312</v>
      </c>
      <c r="B811" s="73">
        <v>261609</v>
      </c>
      <c r="C811" s="72" t="s">
        <v>271</v>
      </c>
      <c r="D811" s="71" t="s">
        <v>311</v>
      </c>
      <c r="E811" s="70" t="s">
        <v>270</v>
      </c>
      <c r="F811" s="301">
        <v>162.19</v>
      </c>
      <c r="G811" s="311">
        <v>11.99</v>
      </c>
      <c r="H811" s="306">
        <f>TRUNC((F811*G811),2)</f>
        <v>1944.65</v>
      </c>
      <c r="I811" s="92">
        <v>1.6000000000000001E-3</v>
      </c>
    </row>
    <row r="812" spans="1:9" ht="14.25" customHeight="1" x14ac:dyDescent="0.25">
      <c r="A812" s="101">
        <v>43121</v>
      </c>
      <c r="B812" s="74"/>
      <c r="C812" s="74"/>
      <c r="D812" s="75" t="s">
        <v>9</v>
      </c>
      <c r="E812" s="74"/>
      <c r="F812" s="302"/>
      <c r="G812" s="313"/>
      <c r="H812" s="307">
        <f>SUM(H813)</f>
        <v>3524.42</v>
      </c>
      <c r="I812" s="94">
        <v>2.8999999999999998E-3</v>
      </c>
    </row>
    <row r="813" spans="1:9" ht="36.200000000000003" customHeight="1" x14ac:dyDescent="0.25">
      <c r="A813" s="91" t="s">
        <v>310</v>
      </c>
      <c r="B813" s="70" t="s">
        <v>309</v>
      </c>
      <c r="C813" s="70" t="s">
        <v>298</v>
      </c>
      <c r="D813" s="76" t="s">
        <v>308</v>
      </c>
      <c r="E813" s="70" t="s">
        <v>307</v>
      </c>
      <c r="F813" s="300">
        <v>2</v>
      </c>
      <c r="G813" s="312">
        <v>1762.21</v>
      </c>
      <c r="H813" s="306">
        <f>TRUNC((F813*G813),2)</f>
        <v>3524.42</v>
      </c>
      <c r="I813" s="92">
        <v>2.8999999999999998E-3</v>
      </c>
    </row>
    <row r="814" spans="1:9" ht="14.25" customHeight="1" x14ac:dyDescent="0.25">
      <c r="A814" s="93" t="s">
        <v>306</v>
      </c>
      <c r="B814" s="74"/>
      <c r="C814" s="74"/>
      <c r="D814" s="75" t="s">
        <v>305</v>
      </c>
      <c r="E814" s="74"/>
      <c r="F814" s="302"/>
      <c r="G814" s="313"/>
      <c r="H814" s="307">
        <f>SUM(H815:H819)</f>
        <v>17580.98</v>
      </c>
      <c r="I814" s="94">
        <v>1.4500000000000001E-2</v>
      </c>
    </row>
    <row r="815" spans="1:9" ht="28.5" customHeight="1" x14ac:dyDescent="0.25">
      <c r="A815" s="98">
        <v>44228</v>
      </c>
      <c r="B815" s="73">
        <v>100203</v>
      </c>
      <c r="C815" s="72" t="s">
        <v>271</v>
      </c>
      <c r="D815" s="71" t="s">
        <v>281</v>
      </c>
      <c r="E815" s="70" t="s">
        <v>270</v>
      </c>
      <c r="F815" s="301">
        <v>20.52</v>
      </c>
      <c r="G815" s="311">
        <v>120.64</v>
      </c>
      <c r="H815" s="306">
        <f>TRUNC((F815*G815),2)</f>
        <v>2475.5300000000002</v>
      </c>
      <c r="I815" s="92">
        <v>2E-3</v>
      </c>
    </row>
    <row r="816" spans="1:9" ht="28.5" customHeight="1" x14ac:dyDescent="0.25">
      <c r="A816" s="98">
        <v>44229</v>
      </c>
      <c r="B816" s="73">
        <v>200101</v>
      </c>
      <c r="C816" s="72" t="s">
        <v>271</v>
      </c>
      <c r="D816" s="71" t="s">
        <v>279</v>
      </c>
      <c r="E816" s="70" t="s">
        <v>270</v>
      </c>
      <c r="F816" s="301">
        <v>41.04</v>
      </c>
      <c r="G816" s="311">
        <v>4.6100000000000003</v>
      </c>
      <c r="H816" s="306">
        <f>TRUNC((F816*G816),2)</f>
        <v>189.19</v>
      </c>
      <c r="I816" s="92">
        <v>2.0000000000000001E-4</v>
      </c>
    </row>
    <row r="817" spans="1:9" ht="28.5" customHeight="1" x14ac:dyDescent="0.25">
      <c r="A817" s="98">
        <v>44230</v>
      </c>
      <c r="B817" s="73">
        <v>200403</v>
      </c>
      <c r="C817" s="72" t="s">
        <v>271</v>
      </c>
      <c r="D817" s="71" t="s">
        <v>136</v>
      </c>
      <c r="E817" s="70" t="s">
        <v>270</v>
      </c>
      <c r="F817" s="301">
        <v>41.04</v>
      </c>
      <c r="G817" s="311">
        <v>13.94</v>
      </c>
      <c r="H817" s="306">
        <f>TRUNC((F817*G817),2)</f>
        <v>572.09</v>
      </c>
      <c r="I817" s="92">
        <v>5.0000000000000001E-4</v>
      </c>
    </row>
    <row r="818" spans="1:9" ht="28.5" customHeight="1" x14ac:dyDescent="0.25">
      <c r="A818" s="98">
        <v>44231</v>
      </c>
      <c r="B818" s="73">
        <v>271608</v>
      </c>
      <c r="C818" s="72" t="s">
        <v>271</v>
      </c>
      <c r="D818" s="71" t="s">
        <v>276</v>
      </c>
      <c r="E818" s="70" t="s">
        <v>270</v>
      </c>
      <c r="F818" s="301">
        <v>34.68</v>
      </c>
      <c r="G818" s="311">
        <v>385.87</v>
      </c>
      <c r="H818" s="306">
        <f>TRUNC((F818*G818),2)</f>
        <v>13381.97</v>
      </c>
      <c r="I818" s="92">
        <v>1.0999999999999999E-2</v>
      </c>
    </row>
    <row r="819" spans="1:9" ht="28.5" customHeight="1" x14ac:dyDescent="0.25">
      <c r="A819" s="98">
        <v>44232</v>
      </c>
      <c r="B819" s="77">
        <v>80689</v>
      </c>
      <c r="C819" s="72" t="s">
        <v>271</v>
      </c>
      <c r="D819" s="71" t="s">
        <v>304</v>
      </c>
      <c r="E819" s="70" t="s">
        <v>303</v>
      </c>
      <c r="F819" s="300">
        <v>4</v>
      </c>
      <c r="G819" s="311">
        <v>240.55</v>
      </c>
      <c r="H819" s="306">
        <f>TRUNC((F819*G819),2)</f>
        <v>962.2</v>
      </c>
      <c r="I819" s="92">
        <v>8.0000000000000004E-4</v>
      </c>
    </row>
    <row r="820" spans="1:9" ht="14.25" customHeight="1" x14ac:dyDescent="0.25">
      <c r="A820" s="96">
        <v>22</v>
      </c>
      <c r="B820" s="74"/>
      <c r="C820" s="74"/>
      <c r="D820" s="75" t="s">
        <v>302</v>
      </c>
      <c r="E820" s="74"/>
      <c r="F820" s="302"/>
      <c r="G820" s="313"/>
      <c r="H820" s="307">
        <f>H821+H824</f>
        <v>6235.82</v>
      </c>
      <c r="I820" s="94">
        <v>5.1000000000000004E-3</v>
      </c>
    </row>
    <row r="821" spans="1:9" ht="14.25" customHeight="1" x14ac:dyDescent="0.25">
      <c r="A821" s="93" t="s">
        <v>301</v>
      </c>
      <c r="B821" s="74"/>
      <c r="C821" s="74"/>
      <c r="D821" s="75" t="s">
        <v>294</v>
      </c>
      <c r="E821" s="74"/>
      <c r="F821" s="302"/>
      <c r="G821" s="313"/>
      <c r="H821" s="307">
        <f>SUM(H822:H823)</f>
        <v>245.09</v>
      </c>
      <c r="I821" s="94">
        <v>2.0000000000000001E-4</v>
      </c>
    </row>
    <row r="822" spans="1:9" ht="28.5" customHeight="1" x14ac:dyDescent="0.25">
      <c r="A822" s="98">
        <v>44562</v>
      </c>
      <c r="B822" s="77">
        <v>20118</v>
      </c>
      <c r="C822" s="72" t="s">
        <v>271</v>
      </c>
      <c r="D822" s="71" t="s">
        <v>293</v>
      </c>
      <c r="E822" s="70" t="s">
        <v>290</v>
      </c>
      <c r="F822" s="301">
        <v>2.5099999999999998</v>
      </c>
      <c r="G822" s="311">
        <v>29.86</v>
      </c>
      <c r="H822" s="306">
        <f>TRUNC((F822*G822),2)</f>
        <v>74.94</v>
      </c>
      <c r="I822" s="92">
        <v>1E-4</v>
      </c>
    </row>
    <row r="823" spans="1:9" ht="28.5" customHeight="1" x14ac:dyDescent="0.25">
      <c r="A823" s="98">
        <v>44563</v>
      </c>
      <c r="B823" s="77">
        <v>30104</v>
      </c>
      <c r="C823" s="72" t="s">
        <v>271</v>
      </c>
      <c r="D823" s="71" t="s">
        <v>291</v>
      </c>
      <c r="E823" s="70" t="s">
        <v>290</v>
      </c>
      <c r="F823" s="301">
        <v>2.5099999999999998</v>
      </c>
      <c r="G823" s="311">
        <v>67.790000000000006</v>
      </c>
      <c r="H823" s="306">
        <f>TRUNC((F823*G823),2)</f>
        <v>170.15</v>
      </c>
      <c r="I823" s="92">
        <v>1E-4</v>
      </c>
    </row>
    <row r="824" spans="1:9" ht="14.25" customHeight="1" x14ac:dyDescent="0.25">
      <c r="A824" s="93" t="s">
        <v>300</v>
      </c>
      <c r="B824" s="74"/>
      <c r="C824" s="74"/>
      <c r="D824" s="75" t="s">
        <v>288</v>
      </c>
      <c r="E824" s="74"/>
      <c r="F824" s="302"/>
      <c r="G824" s="313"/>
      <c r="H824" s="307">
        <f>SUM(H825:H828)</f>
        <v>5990.73</v>
      </c>
      <c r="I824" s="94">
        <v>4.8999999999999998E-3</v>
      </c>
    </row>
    <row r="825" spans="1:9" ht="36.200000000000003" customHeight="1" x14ac:dyDescent="0.25">
      <c r="A825" s="98">
        <v>44593</v>
      </c>
      <c r="B825" s="70" t="s">
        <v>299</v>
      </c>
      <c r="C825" s="70" t="s">
        <v>298</v>
      </c>
      <c r="D825" s="76" t="s">
        <v>297</v>
      </c>
      <c r="E825" s="70" t="s">
        <v>270</v>
      </c>
      <c r="F825" s="301">
        <v>19.75</v>
      </c>
      <c r="G825" s="311">
        <v>110.42</v>
      </c>
      <c r="H825" s="306">
        <f>TRUNC((F825*G825),2)</f>
        <v>2180.79</v>
      </c>
      <c r="I825" s="92">
        <v>1.8E-3</v>
      </c>
    </row>
    <row r="826" spans="1:9" ht="28.5" customHeight="1" x14ac:dyDescent="0.25">
      <c r="A826" s="98">
        <v>44594</v>
      </c>
      <c r="B826" s="73">
        <v>200101</v>
      </c>
      <c r="C826" s="72" t="s">
        <v>271</v>
      </c>
      <c r="D826" s="71" t="s">
        <v>279</v>
      </c>
      <c r="E826" s="70" t="s">
        <v>270</v>
      </c>
      <c r="F826" s="299">
        <v>39.5</v>
      </c>
      <c r="G826" s="311">
        <v>4.6100000000000003</v>
      </c>
      <c r="H826" s="306">
        <f>TRUNC((F826*G826),2)</f>
        <v>182.09</v>
      </c>
      <c r="I826" s="92">
        <v>1E-4</v>
      </c>
    </row>
    <row r="827" spans="1:9" ht="28.5" customHeight="1" x14ac:dyDescent="0.25">
      <c r="A827" s="98">
        <v>44595</v>
      </c>
      <c r="B827" s="73">
        <v>200403</v>
      </c>
      <c r="C827" s="72" t="s">
        <v>271</v>
      </c>
      <c r="D827" s="71" t="s">
        <v>136</v>
      </c>
      <c r="E827" s="70" t="s">
        <v>270</v>
      </c>
      <c r="F827" s="299">
        <v>39.5</v>
      </c>
      <c r="G827" s="311">
        <v>13.94</v>
      </c>
      <c r="H827" s="306">
        <f>TRUNC((F827*G827),2)</f>
        <v>550.63</v>
      </c>
      <c r="I827" s="92">
        <v>5.0000000000000001E-4</v>
      </c>
    </row>
    <row r="828" spans="1:9" ht="28.5" customHeight="1" x14ac:dyDescent="0.25">
      <c r="A828" s="98">
        <v>44596</v>
      </c>
      <c r="B828" s="73">
        <v>180304</v>
      </c>
      <c r="C828" s="72" t="s">
        <v>271</v>
      </c>
      <c r="D828" s="71" t="s">
        <v>252</v>
      </c>
      <c r="E828" s="70" t="s">
        <v>270</v>
      </c>
      <c r="F828" s="301">
        <v>7.42</v>
      </c>
      <c r="G828" s="311">
        <v>414.72</v>
      </c>
      <c r="H828" s="306">
        <f>TRUNC((F828*G828),2)</f>
        <v>3077.22</v>
      </c>
      <c r="I828" s="92">
        <v>2.5000000000000001E-3</v>
      </c>
    </row>
    <row r="829" spans="1:9" ht="14.25" customHeight="1" x14ac:dyDescent="0.25">
      <c r="A829" s="96">
        <v>23</v>
      </c>
      <c r="B829" s="74"/>
      <c r="C829" s="74"/>
      <c r="D829" s="75" t="s">
        <v>296</v>
      </c>
      <c r="E829" s="74"/>
      <c r="F829" s="302"/>
      <c r="G829" s="313"/>
      <c r="H829" s="307">
        <f>H830+H834</f>
        <v>10068.68</v>
      </c>
      <c r="I829" s="94">
        <v>8.3000000000000001E-3</v>
      </c>
    </row>
    <row r="830" spans="1:9" ht="14.25" customHeight="1" x14ac:dyDescent="0.25">
      <c r="A830" s="93" t="s">
        <v>295</v>
      </c>
      <c r="B830" s="74"/>
      <c r="C830" s="74"/>
      <c r="D830" s="75" t="s">
        <v>294</v>
      </c>
      <c r="E830" s="74"/>
      <c r="F830" s="302"/>
      <c r="G830" s="313"/>
      <c r="H830" s="307">
        <f>SUM(H831:H833)</f>
        <v>351.23</v>
      </c>
      <c r="I830" s="94">
        <v>2.9999999999999997E-4</v>
      </c>
    </row>
    <row r="831" spans="1:9" ht="28.5" customHeight="1" x14ac:dyDescent="0.25">
      <c r="A831" s="98">
        <v>44927</v>
      </c>
      <c r="B831" s="77">
        <v>20118</v>
      </c>
      <c r="C831" s="72" t="s">
        <v>271</v>
      </c>
      <c r="D831" s="71" t="s">
        <v>293</v>
      </c>
      <c r="E831" s="70" t="s">
        <v>290</v>
      </c>
      <c r="F831" s="301">
        <v>3.48</v>
      </c>
      <c r="G831" s="311">
        <v>29.86</v>
      </c>
      <c r="H831" s="306">
        <f>TRUNC((F831*G831),2)</f>
        <v>103.91</v>
      </c>
      <c r="I831" s="92">
        <v>1E-4</v>
      </c>
    </row>
    <row r="832" spans="1:9" ht="28.5" customHeight="1" x14ac:dyDescent="0.25">
      <c r="A832" s="98">
        <v>44928</v>
      </c>
      <c r="B832" s="77">
        <v>20106</v>
      </c>
      <c r="C832" s="72" t="s">
        <v>271</v>
      </c>
      <c r="D832" s="71" t="s">
        <v>292</v>
      </c>
      <c r="E832" s="70" t="s">
        <v>270</v>
      </c>
      <c r="F832" s="301">
        <v>1.68</v>
      </c>
      <c r="G832" s="311">
        <v>4.78</v>
      </c>
      <c r="H832" s="306">
        <f>TRUNC((F832*G832),2)</f>
        <v>8.0299999999999994</v>
      </c>
      <c r="I832" s="92">
        <v>0</v>
      </c>
    </row>
    <row r="833" spans="1:9" ht="28.5" customHeight="1" x14ac:dyDescent="0.25">
      <c r="A833" s="98">
        <v>44929</v>
      </c>
      <c r="B833" s="77">
        <v>30104</v>
      </c>
      <c r="C833" s="72" t="s">
        <v>271</v>
      </c>
      <c r="D833" s="71" t="s">
        <v>291</v>
      </c>
      <c r="E833" s="70" t="s">
        <v>290</v>
      </c>
      <c r="F833" s="301">
        <v>3.53</v>
      </c>
      <c r="G833" s="311">
        <v>67.790000000000006</v>
      </c>
      <c r="H833" s="306">
        <f>TRUNC((F833*G833),2)</f>
        <v>239.29</v>
      </c>
      <c r="I833" s="92">
        <v>2.0000000000000001E-4</v>
      </c>
    </row>
    <row r="834" spans="1:9" ht="14.25" customHeight="1" x14ac:dyDescent="0.25">
      <c r="A834" s="93" t="s">
        <v>289</v>
      </c>
      <c r="B834" s="74"/>
      <c r="C834" s="74"/>
      <c r="D834" s="75" t="s">
        <v>288</v>
      </c>
      <c r="E834" s="74"/>
      <c r="F834" s="302"/>
      <c r="G834" s="313"/>
      <c r="H834" s="307">
        <f>SUM(H835:H839)</f>
        <v>9717.4500000000007</v>
      </c>
      <c r="I834" s="94">
        <v>8.0000000000000002E-3</v>
      </c>
    </row>
    <row r="835" spans="1:9" ht="36.200000000000003" customHeight="1" x14ac:dyDescent="0.25">
      <c r="A835" s="98">
        <v>44958</v>
      </c>
      <c r="B835" s="73">
        <v>96368</v>
      </c>
      <c r="C835" s="70" t="s">
        <v>56</v>
      </c>
      <c r="D835" s="76" t="s">
        <v>287</v>
      </c>
      <c r="E835" s="70" t="s">
        <v>270</v>
      </c>
      <c r="F835" s="301">
        <v>26.08</v>
      </c>
      <c r="G835" s="311">
        <v>156.97999999999999</v>
      </c>
      <c r="H835" s="306">
        <f>TRUNC((F835*G835),2)</f>
        <v>4094.03</v>
      </c>
      <c r="I835" s="92">
        <v>3.3999999999999998E-3</v>
      </c>
    </row>
    <row r="836" spans="1:9" ht="28.5" customHeight="1" x14ac:dyDescent="0.25">
      <c r="A836" s="98">
        <v>44959</v>
      </c>
      <c r="B836" s="73">
        <v>220050</v>
      </c>
      <c r="C836" s="72" t="s">
        <v>271</v>
      </c>
      <c r="D836" s="76" t="s">
        <v>286</v>
      </c>
      <c r="E836" s="70" t="s">
        <v>270</v>
      </c>
      <c r="F836" s="300">
        <v>41</v>
      </c>
      <c r="G836" s="311">
        <v>23.63</v>
      </c>
      <c r="H836" s="306">
        <f>TRUNC((F836*G836),2)</f>
        <v>968.83</v>
      </c>
      <c r="I836" s="92">
        <v>8.0000000000000004E-4</v>
      </c>
    </row>
    <row r="837" spans="1:9" ht="28.5" customHeight="1" x14ac:dyDescent="0.25">
      <c r="A837" s="98">
        <v>44960</v>
      </c>
      <c r="B837" s="73">
        <v>221101</v>
      </c>
      <c r="C837" s="72" t="s">
        <v>271</v>
      </c>
      <c r="D837" s="76" t="s">
        <v>285</v>
      </c>
      <c r="E837" s="70" t="s">
        <v>270</v>
      </c>
      <c r="F837" s="300">
        <v>41</v>
      </c>
      <c r="G837" s="311">
        <v>67.95</v>
      </c>
      <c r="H837" s="306">
        <f>TRUNC((F837*G837),2)</f>
        <v>2785.95</v>
      </c>
      <c r="I837" s="92">
        <v>2.3E-3</v>
      </c>
    </row>
    <row r="838" spans="1:9" ht="28.5" customHeight="1" x14ac:dyDescent="0.25">
      <c r="A838" s="98">
        <v>44961</v>
      </c>
      <c r="B838" s="73">
        <v>221102</v>
      </c>
      <c r="C838" s="72" t="s">
        <v>271</v>
      </c>
      <c r="D838" s="71" t="s">
        <v>100</v>
      </c>
      <c r="E838" s="70" t="s">
        <v>284</v>
      </c>
      <c r="F838" s="300">
        <v>40</v>
      </c>
      <c r="G838" s="311">
        <v>15.41</v>
      </c>
      <c r="H838" s="306">
        <f>TRUNC((F838*G838),2)</f>
        <v>616.4</v>
      </c>
      <c r="I838" s="92">
        <v>5.0000000000000001E-4</v>
      </c>
    </row>
    <row r="839" spans="1:9" ht="28.5" customHeight="1" x14ac:dyDescent="0.25">
      <c r="A839" s="98">
        <v>44962</v>
      </c>
      <c r="B839" s="73">
        <v>221104</v>
      </c>
      <c r="C839" s="72" t="s">
        <v>271</v>
      </c>
      <c r="D839" s="71" t="s">
        <v>63</v>
      </c>
      <c r="E839" s="70" t="s">
        <v>270</v>
      </c>
      <c r="F839" s="299">
        <v>43.8</v>
      </c>
      <c r="G839" s="311">
        <v>28.59</v>
      </c>
      <c r="H839" s="306">
        <f>TRUNC((F839*G839),2)</f>
        <v>1252.24</v>
      </c>
      <c r="I839" s="92">
        <v>1E-3</v>
      </c>
    </row>
    <row r="840" spans="1:9" ht="14.25" customHeight="1" x14ac:dyDescent="0.25">
      <c r="A840" s="96">
        <v>24</v>
      </c>
      <c r="B840" s="74"/>
      <c r="C840" s="74"/>
      <c r="D840" s="75" t="s">
        <v>283</v>
      </c>
      <c r="E840" s="74"/>
      <c r="F840" s="302"/>
      <c r="G840" s="313"/>
      <c r="H840" s="307">
        <f>SUM(H841:H846)</f>
        <v>2733.11</v>
      </c>
      <c r="I840" s="94">
        <v>2.2000000000000001E-3</v>
      </c>
    </row>
    <row r="841" spans="1:9" ht="28.5" customHeight="1" x14ac:dyDescent="0.25">
      <c r="A841" s="91" t="s">
        <v>282</v>
      </c>
      <c r="B841" s="73">
        <v>100203</v>
      </c>
      <c r="C841" s="72" t="s">
        <v>271</v>
      </c>
      <c r="D841" s="71" t="s">
        <v>281</v>
      </c>
      <c r="E841" s="70" t="s">
        <v>270</v>
      </c>
      <c r="F841" s="301">
        <v>1.62</v>
      </c>
      <c r="G841" s="311">
        <v>120.64</v>
      </c>
      <c r="H841" s="306">
        <f t="shared" ref="H841:H846" si="31">TRUNC((F841*G841),2)</f>
        <v>195.43</v>
      </c>
      <c r="I841" s="92">
        <v>2.0000000000000001E-4</v>
      </c>
    </row>
    <row r="842" spans="1:9" ht="28.5" customHeight="1" x14ac:dyDescent="0.25">
      <c r="A842" s="91" t="s">
        <v>280</v>
      </c>
      <c r="B842" s="73">
        <v>200101</v>
      </c>
      <c r="C842" s="72" t="s">
        <v>271</v>
      </c>
      <c r="D842" s="71" t="s">
        <v>279</v>
      </c>
      <c r="E842" s="70" t="s">
        <v>270</v>
      </c>
      <c r="F842" s="301">
        <v>3.24</v>
      </c>
      <c r="G842" s="311">
        <v>4.6100000000000003</v>
      </c>
      <c r="H842" s="306">
        <f t="shared" si="31"/>
        <v>14.93</v>
      </c>
      <c r="I842" s="92">
        <v>0</v>
      </c>
    </row>
    <row r="843" spans="1:9" ht="28.5" customHeight="1" x14ac:dyDescent="0.25">
      <c r="A843" s="91" t="s">
        <v>278</v>
      </c>
      <c r="B843" s="73">
        <v>200403</v>
      </c>
      <c r="C843" s="72" t="s">
        <v>271</v>
      </c>
      <c r="D843" s="71" t="s">
        <v>136</v>
      </c>
      <c r="E843" s="70" t="s">
        <v>270</v>
      </c>
      <c r="F843" s="301">
        <v>3.24</v>
      </c>
      <c r="G843" s="311">
        <v>13.94</v>
      </c>
      <c r="H843" s="306">
        <f t="shared" si="31"/>
        <v>45.16</v>
      </c>
      <c r="I843" s="92">
        <v>0</v>
      </c>
    </row>
    <row r="844" spans="1:9" ht="28.5" customHeight="1" x14ac:dyDescent="0.25">
      <c r="A844" s="91" t="s">
        <v>277</v>
      </c>
      <c r="B844" s="73">
        <v>271608</v>
      </c>
      <c r="C844" s="72" t="s">
        <v>271</v>
      </c>
      <c r="D844" s="71" t="s">
        <v>276</v>
      </c>
      <c r="E844" s="70" t="s">
        <v>270</v>
      </c>
      <c r="F844" s="301">
        <v>6.28</v>
      </c>
      <c r="G844" s="311">
        <v>385.87</v>
      </c>
      <c r="H844" s="306">
        <f t="shared" si="31"/>
        <v>2423.2600000000002</v>
      </c>
      <c r="I844" s="92">
        <v>2E-3</v>
      </c>
    </row>
    <row r="845" spans="1:9" ht="28.5" customHeight="1" x14ac:dyDescent="0.25">
      <c r="A845" s="91" t="s">
        <v>275</v>
      </c>
      <c r="B845" s="73">
        <v>261301</v>
      </c>
      <c r="C845" s="72" t="s">
        <v>271</v>
      </c>
      <c r="D845" s="71" t="s">
        <v>274</v>
      </c>
      <c r="E845" s="70" t="s">
        <v>270</v>
      </c>
      <c r="F845" s="301">
        <v>3.24</v>
      </c>
      <c r="G845" s="311">
        <v>6.27</v>
      </c>
      <c r="H845" s="306">
        <f t="shared" si="31"/>
        <v>20.309999999999999</v>
      </c>
      <c r="I845" s="92">
        <v>0</v>
      </c>
    </row>
    <row r="846" spans="1:9" ht="28.5" customHeight="1" x14ac:dyDescent="0.25">
      <c r="A846" s="91" t="s">
        <v>273</v>
      </c>
      <c r="B846" s="73">
        <v>261001</v>
      </c>
      <c r="C846" s="72" t="s">
        <v>271</v>
      </c>
      <c r="D846" s="71" t="s">
        <v>245</v>
      </c>
      <c r="E846" s="70" t="s">
        <v>270</v>
      </c>
      <c r="F846" s="301">
        <v>3.24</v>
      </c>
      <c r="G846" s="311">
        <v>10.5</v>
      </c>
      <c r="H846" s="306">
        <f t="shared" si="31"/>
        <v>34.020000000000003</v>
      </c>
      <c r="I846" s="92">
        <v>0</v>
      </c>
    </row>
    <row r="847" spans="1:9" ht="14.25" customHeight="1" x14ac:dyDescent="0.25">
      <c r="A847" s="96">
        <v>25</v>
      </c>
      <c r="B847" s="74"/>
      <c r="C847" s="74"/>
      <c r="D847" s="75" t="s">
        <v>9</v>
      </c>
      <c r="E847" s="74"/>
      <c r="F847" s="302"/>
      <c r="G847" s="313"/>
      <c r="H847" s="307">
        <f>SUM(H848)</f>
        <v>1265.99</v>
      </c>
      <c r="I847" s="94">
        <v>1E-3</v>
      </c>
    </row>
    <row r="848" spans="1:9" ht="28.5" customHeight="1" thickBot="1" x14ac:dyDescent="0.3">
      <c r="A848" s="102" t="s">
        <v>272</v>
      </c>
      <c r="B848" s="103">
        <v>270501</v>
      </c>
      <c r="C848" s="104" t="s">
        <v>271</v>
      </c>
      <c r="D848" s="105" t="s">
        <v>49</v>
      </c>
      <c r="E848" s="106" t="s">
        <v>270</v>
      </c>
      <c r="F848" s="305">
        <v>452.14</v>
      </c>
      <c r="G848" s="311">
        <v>2.8</v>
      </c>
      <c r="H848" s="308">
        <f>TRUNC((F848*G848),2)</f>
        <v>1265.99</v>
      </c>
      <c r="I848" s="107">
        <v>1E-3</v>
      </c>
    </row>
    <row r="849" spans="1:9" ht="24.75" customHeight="1" x14ac:dyDescent="0.25">
      <c r="A849" s="159"/>
      <c r="B849" s="159"/>
      <c r="C849" s="159"/>
      <c r="D849" s="159"/>
      <c r="E849" s="159"/>
      <c r="F849" s="167" t="s">
        <v>28</v>
      </c>
      <c r="G849" s="310"/>
      <c r="H849" s="161">
        <f>H7+H15+H18+H29+H290+H325+H361+H378+H412+H421+H432+H445+H452+H458+H478+H564+H588+H629+H635+H667+H676+H820+H829+H840+H847</f>
        <v>1215465.3600000003</v>
      </c>
      <c r="I849" s="162"/>
    </row>
    <row r="850" spans="1:9" ht="24.75" customHeight="1" x14ac:dyDescent="0.25">
      <c r="A850" s="160" t="str">
        <f>'CONOGRAMA FINANCEIRO'!A42:O42</f>
        <v>KLEYVISTON VAZ – DIRETOR 839.541.047-68</v>
      </c>
      <c r="B850" s="160"/>
      <c r="C850" s="160"/>
      <c r="D850" s="160"/>
      <c r="E850" s="160"/>
      <c r="F850" s="168" t="s">
        <v>269</v>
      </c>
      <c r="G850" s="169"/>
      <c r="H850" s="163">
        <f>H849*22.47%</f>
        <v>273115.06639200007</v>
      </c>
      <c r="I850" s="164"/>
    </row>
    <row r="851" spans="1:9" ht="24.75" customHeight="1" thickBot="1" x14ac:dyDescent="0.3">
      <c r="A851" s="160" t="str">
        <f>'CONOGRAMA FINANCEIRO'!A43:O43</f>
        <v>S.O.S WORKS SOLUÇÕES E REFORMAS</v>
      </c>
      <c r="B851" s="160"/>
      <c r="C851" s="160"/>
      <c r="D851" s="160"/>
      <c r="E851" s="160"/>
      <c r="F851" s="170" t="s">
        <v>268</v>
      </c>
      <c r="G851" s="171"/>
      <c r="H851" s="165">
        <f>H849+H850</f>
        <v>1488580.4263920004</v>
      </c>
      <c r="I851" s="166"/>
    </row>
  </sheetData>
  <mergeCells count="18">
    <mergeCell ref="A849:E849"/>
    <mergeCell ref="A850:E850"/>
    <mergeCell ref="A851:E851"/>
    <mergeCell ref="H849:I849"/>
    <mergeCell ref="H850:I850"/>
    <mergeCell ref="H851:I851"/>
    <mergeCell ref="F849:G849"/>
    <mergeCell ref="F850:G850"/>
    <mergeCell ref="F851:G851"/>
    <mergeCell ref="A5:I5"/>
    <mergeCell ref="A1:I1"/>
    <mergeCell ref="A2:F2"/>
    <mergeCell ref="G2:I2"/>
    <mergeCell ref="A3:F3"/>
    <mergeCell ref="G3:I3"/>
    <mergeCell ref="A4:C4"/>
    <mergeCell ref="D4:F4"/>
    <mergeCell ref="G4:I4"/>
  </mergeCells>
  <pageMargins left="0.39370078740157483" right="0.39370078740157483" top="1.1417322834645669" bottom="1.1417322834645669" header="0.31496062992125984" footer="0.31496062992125984"/>
  <pageSetup paperSize="9" scale="53" orientation="portrait" horizontalDpi="0" verticalDpi="0" r:id="rId1"/>
  <headerFooter>
    <oddHeader>&amp;R&amp;G</oddHeader>
    <oddFooter xml:space="preserve">&amp;C&amp;"Times New Roman,Negrito itálico"RUA SOLDADO ANTONIO DA SILVEIRA 28, CAMPO GRANDE – RIO DE JANEIRO/RJ 23.017-454
INSC. ESTADUAL: 11.726.941
E-MAIL: oms.servico@gmail.com / Tel: (62) 9 8320-3435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E39"/>
  <sheetViews>
    <sheetView tabSelected="1" view="pageBreakPreview" topLeftCell="A24" zoomScaleNormal="100" zoomScaleSheetLayoutView="100" workbookViewId="0">
      <selection activeCell="E32" sqref="E32"/>
    </sheetView>
  </sheetViews>
  <sheetFormatPr defaultRowHeight="12.75" x14ac:dyDescent="0.25"/>
  <cols>
    <col min="1" max="1" width="11.85546875" style="27" customWidth="1"/>
    <col min="2" max="2" width="57.28515625" style="27" customWidth="1"/>
    <col min="3" max="4" width="20.28515625" style="27" customWidth="1"/>
    <col min="5" max="5" width="14.140625" style="27" customWidth="1"/>
    <col min="6" max="16384" width="9.140625" style="27"/>
  </cols>
  <sheetData>
    <row r="1" spans="1:5" ht="28.5" customHeight="1" x14ac:dyDescent="0.25">
      <c r="A1" s="12" t="s">
        <v>10</v>
      </c>
      <c r="B1" s="175" t="s">
        <v>1445</v>
      </c>
      <c r="C1" s="176"/>
      <c r="D1" s="176"/>
      <c r="E1" s="177"/>
    </row>
    <row r="2" spans="1:5" ht="28.5" customHeight="1" x14ac:dyDescent="0.25">
      <c r="A2" s="13" t="s">
        <v>11</v>
      </c>
      <c r="B2" s="29" t="s">
        <v>75</v>
      </c>
      <c r="C2" s="39" t="s">
        <v>81</v>
      </c>
      <c r="D2" s="178" t="s">
        <v>1446</v>
      </c>
      <c r="E2" s="179"/>
    </row>
    <row r="3" spans="1:5" ht="28.5" customHeight="1" x14ac:dyDescent="0.25">
      <c r="A3" s="13" t="s">
        <v>12</v>
      </c>
      <c r="B3" s="26" t="s">
        <v>1453</v>
      </c>
      <c r="C3" s="28" t="s">
        <v>13</v>
      </c>
      <c r="D3" s="180" t="s">
        <v>1454</v>
      </c>
      <c r="E3" s="181"/>
    </row>
    <row r="4" spans="1:5" ht="28.5" customHeight="1" x14ac:dyDescent="0.25">
      <c r="A4" s="13" t="s">
        <v>1</v>
      </c>
      <c r="B4" s="182" t="s">
        <v>1455</v>
      </c>
      <c r="C4" s="183"/>
      <c r="D4" s="183"/>
      <c r="E4" s="184"/>
    </row>
    <row r="5" spans="1:5" ht="28.5" customHeight="1" thickBot="1" x14ac:dyDescent="0.3">
      <c r="A5" s="14" t="s">
        <v>0</v>
      </c>
      <c r="B5" s="185">
        <v>45204</v>
      </c>
      <c r="C5" s="186"/>
      <c r="D5" s="186"/>
      <c r="E5" s="187"/>
    </row>
    <row r="6" spans="1:5" ht="37.5" customHeight="1" thickBot="1" x14ac:dyDescent="0.3">
      <c r="A6" s="188" t="s">
        <v>14</v>
      </c>
      <c r="B6" s="189"/>
      <c r="C6" s="189"/>
      <c r="D6" s="189"/>
      <c r="E6" s="190"/>
    </row>
    <row r="7" spans="1:5" ht="36" customHeight="1" thickBot="1" x14ac:dyDescent="0.3">
      <c r="A7" s="20" t="s">
        <v>2</v>
      </c>
      <c r="B7" s="19" t="s">
        <v>3</v>
      </c>
      <c r="C7" s="20" t="s">
        <v>15</v>
      </c>
      <c r="D7" s="20" t="s">
        <v>16</v>
      </c>
      <c r="E7" s="20" t="s">
        <v>234</v>
      </c>
    </row>
    <row r="8" spans="1:5" ht="21.75" customHeight="1" x14ac:dyDescent="0.25">
      <c r="A8" s="16">
        <f>RESUMO!A7</f>
        <v>1</v>
      </c>
      <c r="B8" s="17" t="str">
        <f>RESUMO!B7</f>
        <v>SERVIÇOS PRELIMINARES</v>
      </c>
      <c r="C8" s="18">
        <f>RESUMO!E7</f>
        <v>31299.519999999997</v>
      </c>
      <c r="D8" s="38">
        <f>C8*1.2247</f>
        <v>38332.522143999995</v>
      </c>
      <c r="E8" s="64">
        <f>RESUMO!G7</f>
        <v>2.58</v>
      </c>
    </row>
    <row r="9" spans="1:5" ht="21.75" customHeight="1" x14ac:dyDescent="0.25">
      <c r="A9" s="16">
        <f>RESUMO!A8</f>
        <v>2</v>
      </c>
      <c r="B9" s="17" t="str">
        <f>RESUMO!B8</f>
        <v xml:space="preserve">ADMINISTRAÇÃO LOCAL </v>
      </c>
      <c r="C9" s="18">
        <f>RESUMO!E8</f>
        <v>48859.8</v>
      </c>
      <c r="D9" s="38">
        <f t="shared" ref="D9:D32" si="0">C9*1.2247</f>
        <v>59838.59706</v>
      </c>
      <c r="E9" s="64">
        <f>RESUMO!G8</f>
        <v>4.0199999999999996</v>
      </c>
    </row>
    <row r="10" spans="1:5" ht="21.75" customHeight="1" x14ac:dyDescent="0.25">
      <c r="A10" s="16">
        <f>RESUMO!A9</f>
        <v>3</v>
      </c>
      <c r="B10" s="17" t="str">
        <f>RESUMO!B9</f>
        <v>DEMOLIÇÕES</v>
      </c>
      <c r="C10" s="18">
        <f>RESUMO!E9</f>
        <v>10882.24</v>
      </c>
      <c r="D10" s="38">
        <f t="shared" si="0"/>
        <v>13327.479327999999</v>
      </c>
      <c r="E10" s="64">
        <f>RESUMO!G9</f>
        <v>0.9</v>
      </c>
    </row>
    <row r="11" spans="1:5" ht="21.75" customHeight="1" x14ac:dyDescent="0.25">
      <c r="A11" s="16">
        <f>RESUMO!A10</f>
        <v>4</v>
      </c>
      <c r="B11" s="17" t="str">
        <f>RESUMO!B10</f>
        <v>BLOCO REFEITORIO COM COZINHA MOD-2 - PADRÃO SEDUC 2022</v>
      </c>
      <c r="C11" s="18">
        <f>RESUMO!E10</f>
        <v>284955.26</v>
      </c>
      <c r="D11" s="38">
        <f t="shared" si="0"/>
        <v>348984.70692199998</v>
      </c>
      <c r="E11" s="64">
        <f>RESUMO!G10</f>
        <v>23.45</v>
      </c>
    </row>
    <row r="12" spans="1:5" ht="21.75" customHeight="1" x14ac:dyDescent="0.25">
      <c r="A12" s="16">
        <f>RESUMO!A11</f>
        <v>5</v>
      </c>
      <c r="B12" s="17" t="str">
        <f>RESUMO!B11</f>
        <v>PASSARELA PADRÃO FNDE MODELO 2</v>
      </c>
      <c r="C12" s="18">
        <f>RESUMO!E11</f>
        <v>34820.509999999995</v>
      </c>
      <c r="D12" s="38">
        <f t="shared" si="0"/>
        <v>42644.678596999991</v>
      </c>
      <c r="E12" s="64">
        <f>RESUMO!G11</f>
        <v>2.87</v>
      </c>
    </row>
    <row r="13" spans="1:5" ht="21.75" customHeight="1" x14ac:dyDescent="0.25">
      <c r="A13" s="16">
        <f>RESUMO!A12</f>
        <v>6</v>
      </c>
      <c r="B13" s="17" t="str">
        <f>RESUMO!B12</f>
        <v>PASSARELA PADRÃO FNDE MODELO 1</v>
      </c>
      <c r="C13" s="18">
        <f>RESUMO!E12</f>
        <v>25803.1</v>
      </c>
      <c r="D13" s="38">
        <f t="shared" si="0"/>
        <v>31601.056569999997</v>
      </c>
      <c r="E13" s="64">
        <f>RESUMO!G12</f>
        <v>2.12</v>
      </c>
    </row>
    <row r="14" spans="1:5" ht="21.75" customHeight="1" x14ac:dyDescent="0.25">
      <c r="A14" s="16">
        <f>RESUMO!A13</f>
        <v>7</v>
      </c>
      <c r="B14" s="17" t="str">
        <f>RESUMO!B13</f>
        <v>PINTURA PADRÃO</v>
      </c>
      <c r="C14" s="18">
        <f>RESUMO!E13</f>
        <v>111465.71000000002</v>
      </c>
      <c r="D14" s="38">
        <f t="shared" si="0"/>
        <v>136512.05503700001</v>
      </c>
      <c r="E14" s="64">
        <f>RESUMO!G13</f>
        <v>9.17</v>
      </c>
    </row>
    <row r="15" spans="1:5" ht="21.75" customHeight="1" x14ac:dyDescent="0.25">
      <c r="A15" s="16">
        <f>RESUMO!A14</f>
        <v>8</v>
      </c>
      <c r="B15" s="17" t="str">
        <f>RESUMO!B14</f>
        <v>PASSARELA COBERTA</v>
      </c>
      <c r="C15" s="18">
        <f>RESUMO!E14</f>
        <v>28423.759999999998</v>
      </c>
      <c r="D15" s="38">
        <f t="shared" si="0"/>
        <v>34810.578871999998</v>
      </c>
      <c r="E15" s="64">
        <f>RESUMO!G14</f>
        <v>2.34</v>
      </c>
    </row>
    <row r="16" spans="1:5" ht="21.75" customHeight="1" x14ac:dyDescent="0.25">
      <c r="A16" s="16">
        <f>RESUMO!A15</f>
        <v>9</v>
      </c>
      <c r="B16" s="17" t="str">
        <f>RESUMO!B15</f>
        <v>ACESSIBILIDADE</v>
      </c>
      <c r="C16" s="18">
        <f>RESUMO!E15</f>
        <v>38080.679999999993</v>
      </c>
      <c r="D16" s="38">
        <f t="shared" si="0"/>
        <v>46637.408795999989</v>
      </c>
      <c r="E16" s="64">
        <f>RESUMO!G15</f>
        <v>3.13</v>
      </c>
    </row>
    <row r="17" spans="1:5" ht="21.75" customHeight="1" x14ac:dyDescent="0.25">
      <c r="A17" s="16">
        <f>RESUMO!A16</f>
        <v>10</v>
      </c>
      <c r="B17" s="17" t="str">
        <f>RESUMO!B16</f>
        <v>CALÇADA EXTERNA</v>
      </c>
      <c r="C17" s="18">
        <f>RESUMO!E16</f>
        <v>47534.390000000007</v>
      </c>
      <c r="D17" s="38">
        <f t="shared" si="0"/>
        <v>58215.367433000007</v>
      </c>
      <c r="E17" s="64">
        <f>RESUMO!G16</f>
        <v>3.91</v>
      </c>
    </row>
    <row r="18" spans="1:5" ht="21.75" customHeight="1" x14ac:dyDescent="0.25">
      <c r="A18" s="16">
        <f>RESUMO!A17</f>
        <v>11</v>
      </c>
      <c r="B18" s="17" t="str">
        <f>RESUMO!B17</f>
        <v>CENTRAL DE GÁS 1+1 CILINDRO 45KG</v>
      </c>
      <c r="C18" s="18">
        <f>RESUMO!E17</f>
        <v>9191.14</v>
      </c>
      <c r="D18" s="38">
        <f t="shared" si="0"/>
        <v>11256.389157999998</v>
      </c>
      <c r="E18" s="64">
        <f>RESUMO!G17</f>
        <v>0.76</v>
      </c>
    </row>
    <row r="19" spans="1:5" ht="21.75" customHeight="1" x14ac:dyDescent="0.25">
      <c r="A19" s="16">
        <f>RESUMO!A18</f>
        <v>12</v>
      </c>
      <c r="B19" s="17" t="str">
        <f>RESUMO!B18</f>
        <v>GUINCHE ACESSIVEL</v>
      </c>
      <c r="C19" s="18">
        <f>RESUMO!E18</f>
        <v>1678.57</v>
      </c>
      <c r="D19" s="38">
        <f t="shared" si="0"/>
        <v>2055.7446789999999</v>
      </c>
      <c r="E19" s="64">
        <f>RESUMO!G18</f>
        <v>0.14000000000000001</v>
      </c>
    </row>
    <row r="20" spans="1:5" ht="21.75" customHeight="1" x14ac:dyDescent="0.25">
      <c r="A20" s="16">
        <f>RESUMO!A19</f>
        <v>13</v>
      </c>
      <c r="B20" s="17" t="str">
        <f>RESUMO!B19</f>
        <v>MURO</v>
      </c>
      <c r="C20" s="18">
        <f>RESUMO!E19</f>
        <v>18495</v>
      </c>
      <c r="D20" s="38">
        <f t="shared" si="0"/>
        <v>22650.826499999999</v>
      </c>
      <c r="E20" s="64">
        <f>RESUMO!G19</f>
        <v>1.52</v>
      </c>
    </row>
    <row r="21" spans="1:5" ht="21.75" customHeight="1" x14ac:dyDescent="0.25">
      <c r="A21" s="16">
        <f>RESUMO!A20</f>
        <v>14</v>
      </c>
      <c r="B21" s="17" t="str">
        <f>RESUMO!B20</f>
        <v>SANITARIO ACESSIVEL</v>
      </c>
      <c r="C21" s="18">
        <f>RESUMO!E20</f>
        <v>7556.9700000000012</v>
      </c>
      <c r="D21" s="38">
        <f t="shared" si="0"/>
        <v>9255.0211589999999</v>
      </c>
      <c r="E21" s="64">
        <f>RESUMO!G20</f>
        <v>0.62</v>
      </c>
    </row>
    <row r="22" spans="1:5" ht="21.75" customHeight="1" x14ac:dyDescent="0.25">
      <c r="A22" s="16">
        <f>RESUMO!A21</f>
        <v>15</v>
      </c>
      <c r="B22" s="17" t="str">
        <f>RESUMO!B21</f>
        <v>INTALAÇÕES ELÉTRICAS</v>
      </c>
      <c r="C22" s="18">
        <f>RESUMO!E21</f>
        <v>128875.07000000002</v>
      </c>
      <c r="D22" s="38">
        <f t="shared" si="0"/>
        <v>157833.29822900001</v>
      </c>
      <c r="E22" s="64">
        <f>RESUMO!G21</f>
        <v>10.6</v>
      </c>
    </row>
    <row r="23" spans="1:5" ht="21.75" customHeight="1" x14ac:dyDescent="0.25">
      <c r="A23" s="16">
        <f>RESUMO!A22</f>
        <v>16</v>
      </c>
      <c r="B23" s="17" t="str">
        <f>RESUMO!B22</f>
        <v>SUBESTAÇÃO 112,5KVA - INSTALAÇÕES ELETRICAS</v>
      </c>
      <c r="C23" s="18">
        <f>RESUMO!E22</f>
        <v>35061.800000000003</v>
      </c>
      <c r="D23" s="38">
        <f t="shared" si="0"/>
        <v>42940.186459999997</v>
      </c>
      <c r="E23" s="64">
        <f>RESUMO!G22</f>
        <v>2.88</v>
      </c>
    </row>
    <row r="24" spans="1:5" ht="21.75" customHeight="1" x14ac:dyDescent="0.25">
      <c r="A24" s="16">
        <f>RESUMO!A23</f>
        <v>17</v>
      </c>
      <c r="B24" s="17" t="str">
        <f>RESUMO!B23</f>
        <v>HIDROSSANITÁRIO</v>
      </c>
      <c r="C24" s="18">
        <f>RESUMO!E23</f>
        <v>30209.11</v>
      </c>
      <c r="D24" s="38">
        <f t="shared" si="0"/>
        <v>36997.097017</v>
      </c>
      <c r="E24" s="64">
        <f>RESUMO!G23</f>
        <v>2.4900000000000002</v>
      </c>
    </row>
    <row r="25" spans="1:5" ht="21.75" customHeight="1" x14ac:dyDescent="0.25">
      <c r="A25" s="16">
        <f>RESUMO!A24</f>
        <v>18</v>
      </c>
      <c r="B25" s="17" t="str">
        <f>RESUMO!B24</f>
        <v>COMBATE INCENDIO</v>
      </c>
      <c r="C25" s="18">
        <f>RESUMO!E24</f>
        <v>3824.2700000000004</v>
      </c>
      <c r="D25" s="38">
        <f t="shared" si="0"/>
        <v>4683.5834690000002</v>
      </c>
      <c r="E25" s="64">
        <f>RESUMO!G24</f>
        <v>0.31</v>
      </c>
    </row>
    <row r="26" spans="1:5" ht="21.75" customHeight="1" x14ac:dyDescent="0.25">
      <c r="A26" s="16">
        <f>RESUMO!A25</f>
        <v>19</v>
      </c>
      <c r="B26" s="17" t="str">
        <f>RESUMO!B25</f>
        <v>SPDA</v>
      </c>
      <c r="C26" s="18">
        <f>RESUMO!E25</f>
        <v>112172.40000000002</v>
      </c>
      <c r="D26" s="38">
        <f t="shared" si="0"/>
        <v>137377.53828000001</v>
      </c>
      <c r="E26" s="64">
        <f>RESUMO!G25</f>
        <v>9.23</v>
      </c>
    </row>
    <row r="27" spans="1:5" ht="21.75" customHeight="1" x14ac:dyDescent="0.25">
      <c r="A27" s="16">
        <f>RESUMO!A26</f>
        <v>20</v>
      </c>
      <c r="B27" s="17" t="str">
        <f>RESUMO!B26</f>
        <v>PASSAGEM DE TUBULAÇÃO</v>
      </c>
      <c r="C27" s="18">
        <f>RESUMO!E26</f>
        <v>254.79000000000002</v>
      </c>
      <c r="D27" s="38">
        <f t="shared" si="0"/>
        <v>312.041313</v>
      </c>
      <c r="E27" s="64">
        <f>RESUMO!G26</f>
        <v>0.02</v>
      </c>
    </row>
    <row r="28" spans="1:5" ht="21.75" customHeight="1" x14ac:dyDescent="0.25">
      <c r="A28" s="16">
        <f>RESUMO!A27</f>
        <v>21</v>
      </c>
      <c r="B28" s="17" t="str">
        <f>RESUMO!B27</f>
        <v>LABORATORIOS</v>
      </c>
      <c r="C28" s="18">
        <f>RESUMO!E27</f>
        <v>185717.67000000007</v>
      </c>
      <c r="D28" s="38">
        <f t="shared" si="0"/>
        <v>227448.43044900006</v>
      </c>
      <c r="E28" s="64">
        <f>RESUMO!G27</f>
        <v>15.28</v>
      </c>
    </row>
    <row r="29" spans="1:5" ht="21.75" customHeight="1" x14ac:dyDescent="0.25">
      <c r="A29" s="16">
        <f>RESUMO!A28</f>
        <v>22</v>
      </c>
      <c r="B29" s="17" t="str">
        <f>RESUMO!B28</f>
        <v>FACHADA</v>
      </c>
      <c r="C29" s="18">
        <f>RESUMO!E28</f>
        <v>6235.82</v>
      </c>
      <c r="D29" s="38">
        <f t="shared" si="0"/>
        <v>7637.0087539999986</v>
      </c>
      <c r="E29" s="64">
        <f>RESUMO!G28</f>
        <v>0.51</v>
      </c>
    </row>
    <row r="30" spans="1:5" ht="21.75" customHeight="1" x14ac:dyDescent="0.25">
      <c r="A30" s="16">
        <f>RESUMO!A29</f>
        <v>23</v>
      </c>
      <c r="B30" s="17" t="str">
        <f>RESUMO!B29</f>
        <v>REFORMA ADM</v>
      </c>
      <c r="C30" s="18">
        <f>RESUMO!E29</f>
        <v>10068.68</v>
      </c>
      <c r="D30" s="38">
        <f t="shared" si="0"/>
        <v>12331.112395999999</v>
      </c>
      <c r="E30" s="64">
        <f>RESUMO!G29</f>
        <v>0.83</v>
      </c>
    </row>
    <row r="31" spans="1:5" ht="21.75" customHeight="1" x14ac:dyDescent="0.25">
      <c r="A31" s="16">
        <f>RESUMO!A30</f>
        <v>24</v>
      </c>
      <c r="B31" s="17" t="str">
        <f>RESUMO!B30</f>
        <v>MIDIATECA</v>
      </c>
      <c r="C31" s="18">
        <f>RESUMO!E30</f>
        <v>2733.11</v>
      </c>
      <c r="D31" s="38">
        <f t="shared" si="0"/>
        <v>3347.2398169999997</v>
      </c>
      <c r="E31" s="64">
        <f>RESUMO!G30</f>
        <v>0.22</v>
      </c>
    </row>
    <row r="32" spans="1:5" ht="21.75" customHeight="1" thickBot="1" x14ac:dyDescent="0.3">
      <c r="A32" s="16">
        <f>RESUMO!A31</f>
        <v>25</v>
      </c>
      <c r="B32" s="17" t="str">
        <f>RESUMO!B31</f>
        <v>DIVERSOS</v>
      </c>
      <c r="C32" s="18">
        <f>RESUMO!E31</f>
        <v>1265.99</v>
      </c>
      <c r="D32" s="38">
        <f t="shared" si="0"/>
        <v>1550.4579529999999</v>
      </c>
      <c r="E32" s="64">
        <f>RESUMO!G31</f>
        <v>0.1</v>
      </c>
    </row>
    <row r="33" spans="1:5" ht="24.75" customHeight="1" thickBot="1" x14ac:dyDescent="0.3">
      <c r="A33" s="173" t="s">
        <v>17</v>
      </c>
      <c r="B33" s="174"/>
      <c r="C33" s="15">
        <f>SUM(C8:C32)</f>
        <v>1215465.3600000003</v>
      </c>
      <c r="D33" s="15">
        <f>SUM(D8:D32)</f>
        <v>1488580.4263919999</v>
      </c>
      <c r="E33" s="15">
        <v>100</v>
      </c>
    </row>
    <row r="34" spans="1:5" ht="18" customHeight="1" x14ac:dyDescent="0.25">
      <c r="A34" s="191"/>
      <c r="B34" s="191"/>
      <c r="C34" s="191"/>
      <c r="D34" s="191"/>
      <c r="E34" s="191"/>
    </row>
    <row r="35" spans="1:5" ht="18" customHeight="1" x14ac:dyDescent="0.25">
      <c r="A35" s="172"/>
      <c r="B35" s="172"/>
      <c r="C35" s="172"/>
      <c r="D35" s="172"/>
      <c r="E35" s="172"/>
    </row>
    <row r="36" spans="1:5" ht="17.25" customHeight="1" x14ac:dyDescent="0.25">
      <c r="A36" s="172" t="str">
        <f>'CONOGRAMA FINANCEIRO'!A42:O42</f>
        <v>KLEYVISTON VAZ – DIRETOR 839.541.047-68</v>
      </c>
      <c r="B36" s="172"/>
      <c r="C36" s="172"/>
      <c r="D36" s="172"/>
      <c r="E36" s="172"/>
    </row>
    <row r="37" spans="1:5" ht="17.25" customHeight="1" x14ac:dyDescent="0.25">
      <c r="A37" s="172" t="str">
        <f>'CONOGRAMA FINANCEIRO'!A43:O43</f>
        <v>S.O.S WORKS SOLUÇÕES E REFORMAS</v>
      </c>
      <c r="B37" s="172"/>
      <c r="C37" s="172"/>
      <c r="D37" s="172"/>
      <c r="E37" s="172"/>
    </row>
    <row r="38" spans="1:5" ht="17.25" customHeight="1" x14ac:dyDescent="0.25"/>
    <row r="39" spans="1:5" ht="17.25" customHeight="1" x14ac:dyDescent="0.25"/>
  </sheetData>
  <mergeCells count="11">
    <mergeCell ref="A35:E35"/>
    <mergeCell ref="A36:E36"/>
    <mergeCell ref="A37:E37"/>
    <mergeCell ref="A33:B33"/>
    <mergeCell ref="B1:E1"/>
    <mergeCell ref="D2:E2"/>
    <mergeCell ref="D3:E3"/>
    <mergeCell ref="B4:E4"/>
    <mergeCell ref="B5:E5"/>
    <mergeCell ref="A6:E6"/>
    <mergeCell ref="A34:E34"/>
  </mergeCells>
  <dataValidations count="2">
    <dataValidation allowBlank="1" showInputMessage="1" showErrorMessage="1" promptTitle="Alerta" prompt="Não digite nada nesta célula!" sqref="B3:B5" xr:uid="{00000000-0002-0000-0100-000000000000}"/>
    <dataValidation allowBlank="1" showInputMessage="1" showErrorMessage="1" promptTitle="Alerta" prompt="Não digite nada nesta célula" sqref="B1" xr:uid="{00000000-0002-0000-0100-000001000000}"/>
  </dataValidations>
  <pageMargins left="0.70866141732283472" right="0.70866141732283472" top="1.3385826771653544" bottom="0.55118110236220474" header="0.31496062992125984" footer="0.31496062992125984"/>
  <pageSetup paperSize="9" scale="70" orientation="portrait" r:id="rId1"/>
  <headerFooter>
    <oddHeader>&amp;R&amp;G</oddHeader>
    <oddFooter xml:space="preserve">&amp;C&amp;"Cambria,Negrito itálico"&amp;8RUA SOLDADO ANTONIO DA SILVEIRA 28, CAMPO GRANDE – RIO DE JANEIRO/RJ 23.017-454
INSC. ESTADUAL: 11.726.941
E-MAIL: oms.servico@gmail.com / Tel: (62) 9 8320-3435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P43"/>
  <sheetViews>
    <sheetView view="pageBreakPreview" topLeftCell="A22" zoomScaleNormal="100" zoomScaleSheetLayoutView="100" workbookViewId="0">
      <selection activeCell="B6" sqref="B6:O6"/>
    </sheetView>
  </sheetViews>
  <sheetFormatPr defaultRowHeight="12.75" x14ac:dyDescent="0.25"/>
  <cols>
    <col min="1" max="1" width="12.140625" style="1" customWidth="1"/>
    <col min="2" max="2" width="36.5703125" style="1" customWidth="1"/>
    <col min="3" max="3" width="16" style="1" customWidth="1"/>
    <col min="4" max="15" width="9.140625" style="1"/>
    <col min="16" max="16" width="16" style="1" customWidth="1"/>
    <col min="17" max="16384" width="9.140625" style="1"/>
  </cols>
  <sheetData>
    <row r="1" spans="1:16" ht="28.5" customHeight="1" thickBot="1" x14ac:dyDescent="0.3">
      <c r="A1" s="192" t="s">
        <v>18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6" ht="13.5" thickBot="1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</row>
    <row r="3" spans="1:16" ht="20.25" customHeight="1" x14ac:dyDescent="0.25">
      <c r="A3" s="67" t="str">
        <f>'[2]Resumo '!A1</f>
        <v>UNID. ESC:</v>
      </c>
      <c r="B3" s="198" t="str">
        <f>'SOMATORIO DE SERVIÇOS'!B1</f>
        <v>COLEGIO ESTADUAL BARÃO DE MOSSAMEDES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</row>
    <row r="4" spans="1:16" ht="20.25" customHeight="1" x14ac:dyDescent="0.25">
      <c r="A4" s="68" t="str">
        <f>'[2]Resumo '!A2</f>
        <v xml:space="preserve">OBRA: </v>
      </c>
      <c r="B4" s="200" t="str">
        <f>'SOMATORIO DE SERVIÇOS'!B2</f>
        <v>REFORMA E AMPLIAÇÃO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1"/>
    </row>
    <row r="5" spans="1:16" ht="20.25" customHeight="1" x14ac:dyDescent="0.25">
      <c r="A5" s="68" t="str">
        <f>'[2]Resumo '!A3</f>
        <v>CRECE:</v>
      </c>
      <c r="B5" s="200" t="str">
        <f>'SOMATORIO DE SERVIÇOS'!B3</f>
        <v>MOSSAMEDES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1"/>
    </row>
    <row r="6" spans="1:16" ht="20.25" customHeight="1" thickBot="1" x14ac:dyDescent="0.3">
      <c r="A6" s="69" t="str">
        <f>'[2]Resumo '!A4</f>
        <v>CIDADE:</v>
      </c>
      <c r="B6" s="218" t="str">
        <f>'SOMATORIO DE SERVIÇOS'!B4</f>
        <v>PRAÇA DO ESPORTE, CENTRO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9"/>
    </row>
    <row r="7" spans="1:16" ht="15" customHeight="1" x14ac:dyDescent="0.25">
      <c r="A7" s="202" t="s">
        <v>2</v>
      </c>
      <c r="B7" s="204" t="s">
        <v>19</v>
      </c>
      <c r="C7" s="206" t="s">
        <v>20</v>
      </c>
      <c r="D7" s="208">
        <v>30</v>
      </c>
      <c r="E7" s="208"/>
      <c r="F7" s="208">
        <v>60</v>
      </c>
      <c r="G7" s="208"/>
      <c r="H7" s="208">
        <v>90</v>
      </c>
      <c r="I7" s="208"/>
      <c r="J7" s="208">
        <v>120</v>
      </c>
      <c r="K7" s="208"/>
      <c r="L7" s="208">
        <v>150</v>
      </c>
      <c r="M7" s="208"/>
      <c r="N7" s="208">
        <v>180</v>
      </c>
      <c r="O7" s="222"/>
    </row>
    <row r="8" spans="1:16" ht="13.5" thickBot="1" x14ac:dyDescent="0.3">
      <c r="A8" s="203"/>
      <c r="B8" s="205"/>
      <c r="C8" s="207"/>
      <c r="D8" s="34" t="s">
        <v>21</v>
      </c>
      <c r="E8" s="34" t="s">
        <v>22</v>
      </c>
      <c r="F8" s="34" t="s">
        <v>23</v>
      </c>
      <c r="G8" s="34" t="s">
        <v>22</v>
      </c>
      <c r="H8" s="34" t="s">
        <v>23</v>
      </c>
      <c r="I8" s="34" t="s">
        <v>22</v>
      </c>
      <c r="J8" s="34" t="s">
        <v>23</v>
      </c>
      <c r="K8" s="34" t="s">
        <v>22</v>
      </c>
      <c r="L8" s="34" t="s">
        <v>23</v>
      </c>
      <c r="M8" s="34" t="s">
        <v>22</v>
      </c>
      <c r="N8" s="34" t="s">
        <v>23</v>
      </c>
      <c r="O8" s="35" t="s">
        <v>22</v>
      </c>
    </row>
    <row r="9" spans="1:16" x14ac:dyDescent="0.25">
      <c r="A9" s="30">
        <f>'SOMATORIO DE SERVIÇOS'!A8</f>
        <v>1</v>
      </c>
      <c r="B9" s="31" t="str">
        <f>'SOMATORIO DE SERVIÇOS'!B8</f>
        <v>SERVIÇOS PRELIMINARES</v>
      </c>
      <c r="C9" s="32">
        <f>'SOMATORIO DE SERVIÇOS'!D8</f>
        <v>38332.522143999995</v>
      </c>
      <c r="D9" s="33">
        <v>1</v>
      </c>
      <c r="E9" s="32">
        <f>C9*D9</f>
        <v>38332.522143999995</v>
      </c>
      <c r="F9" s="33"/>
      <c r="G9" s="32">
        <f>C9*F9</f>
        <v>0</v>
      </c>
      <c r="H9" s="33"/>
      <c r="I9" s="32">
        <f>C9*H9</f>
        <v>0</v>
      </c>
      <c r="J9" s="33"/>
      <c r="K9" s="32">
        <f>C9*J9</f>
        <v>0</v>
      </c>
      <c r="L9" s="33"/>
      <c r="M9" s="32">
        <f>C9*L9</f>
        <v>0</v>
      </c>
      <c r="N9" s="33"/>
      <c r="O9" s="112">
        <f>C9*N9</f>
        <v>0</v>
      </c>
      <c r="P9" s="66">
        <f>D9+F9+H9+J9+L9+N9</f>
        <v>1</v>
      </c>
    </row>
    <row r="10" spans="1:16" x14ac:dyDescent="0.25">
      <c r="A10" s="30">
        <f>'SOMATORIO DE SERVIÇOS'!A9</f>
        <v>2</v>
      </c>
      <c r="B10" s="31" t="str">
        <f>'SOMATORIO DE SERVIÇOS'!B9</f>
        <v xml:space="preserve">ADMINISTRAÇÃO LOCAL </v>
      </c>
      <c r="C10" s="32">
        <f>'SOMATORIO DE SERVIÇOS'!D9</f>
        <v>59838.59706</v>
      </c>
      <c r="D10" s="25">
        <v>0.1666</v>
      </c>
      <c r="E10" s="24">
        <f t="shared" ref="E10:E29" si="0">C10*D10</f>
        <v>9969.1102701960008</v>
      </c>
      <c r="F10" s="25">
        <v>0.1666</v>
      </c>
      <c r="G10" s="32">
        <f t="shared" ref="G10:G29" si="1">C10*F10</f>
        <v>9969.1102701960008</v>
      </c>
      <c r="H10" s="25">
        <v>0.16669999999999999</v>
      </c>
      <c r="I10" s="24">
        <f t="shared" ref="I10:I29" si="2">C10*H10</f>
        <v>9975.0941299019996</v>
      </c>
      <c r="J10" s="25">
        <v>0.16669999999999999</v>
      </c>
      <c r="K10" s="24">
        <f t="shared" ref="K10:K29" si="3">C10*J10</f>
        <v>9975.0941299019996</v>
      </c>
      <c r="L10" s="25">
        <v>0.16669999999999999</v>
      </c>
      <c r="M10" s="24">
        <f t="shared" ref="M10:M29" si="4">C10*L10</f>
        <v>9975.0941299019996</v>
      </c>
      <c r="N10" s="25">
        <v>0.16669999999999999</v>
      </c>
      <c r="O10" s="113">
        <f t="shared" ref="O10:O29" si="5">C10*N10</f>
        <v>9975.0941299019996</v>
      </c>
      <c r="P10" s="66">
        <f t="shared" ref="P10:P36" si="6">D10+F10+H10+J10+L10+N10</f>
        <v>0.99999999999999989</v>
      </c>
    </row>
    <row r="11" spans="1:16" x14ac:dyDescent="0.25">
      <c r="A11" s="30">
        <f>'SOMATORIO DE SERVIÇOS'!A10</f>
        <v>3</v>
      </c>
      <c r="B11" s="31" t="str">
        <f>'SOMATORIO DE SERVIÇOS'!B10</f>
        <v>DEMOLIÇÕES</v>
      </c>
      <c r="C11" s="32">
        <f>'SOMATORIO DE SERVIÇOS'!D10</f>
        <v>13327.479327999999</v>
      </c>
      <c r="D11" s="25">
        <v>1</v>
      </c>
      <c r="E11" s="24">
        <f t="shared" si="0"/>
        <v>13327.479327999999</v>
      </c>
      <c r="F11" s="25"/>
      <c r="G11" s="32">
        <f t="shared" si="1"/>
        <v>0</v>
      </c>
      <c r="H11" s="25"/>
      <c r="I11" s="24">
        <f t="shared" si="2"/>
        <v>0</v>
      </c>
      <c r="J11" s="25"/>
      <c r="K11" s="24">
        <f t="shared" si="3"/>
        <v>0</v>
      </c>
      <c r="L11" s="25"/>
      <c r="M11" s="24">
        <f t="shared" si="4"/>
        <v>0</v>
      </c>
      <c r="N11" s="25"/>
      <c r="O11" s="113">
        <f t="shared" si="5"/>
        <v>0</v>
      </c>
      <c r="P11" s="66">
        <f t="shared" si="6"/>
        <v>1</v>
      </c>
    </row>
    <row r="12" spans="1:16" x14ac:dyDescent="0.25">
      <c r="A12" s="30">
        <f>'SOMATORIO DE SERVIÇOS'!A11</f>
        <v>4</v>
      </c>
      <c r="B12" s="31" t="str">
        <f>'SOMATORIO DE SERVIÇOS'!B11</f>
        <v>BLOCO REFEITORIO COM COZINHA MOD-2 - PADRÃO SEDUC 2022</v>
      </c>
      <c r="C12" s="32">
        <f>'SOMATORIO DE SERVIÇOS'!D11</f>
        <v>348984.70692199998</v>
      </c>
      <c r="D12" s="25">
        <v>0.2</v>
      </c>
      <c r="E12" s="24">
        <f t="shared" si="0"/>
        <v>69796.941384399994</v>
      </c>
      <c r="F12" s="25">
        <v>0.3</v>
      </c>
      <c r="G12" s="32">
        <f t="shared" si="1"/>
        <v>104695.4120766</v>
      </c>
      <c r="H12" s="25">
        <v>0.1</v>
      </c>
      <c r="I12" s="24">
        <f t="shared" si="2"/>
        <v>34898.470692199997</v>
      </c>
      <c r="J12" s="25">
        <v>0.2</v>
      </c>
      <c r="K12" s="24">
        <f t="shared" si="3"/>
        <v>69796.941384399994</v>
      </c>
      <c r="L12" s="25">
        <v>0.1</v>
      </c>
      <c r="M12" s="24">
        <f t="shared" si="4"/>
        <v>34898.470692199997</v>
      </c>
      <c r="N12" s="25">
        <v>0.1</v>
      </c>
      <c r="O12" s="113">
        <f t="shared" si="5"/>
        <v>34898.470692199997</v>
      </c>
      <c r="P12" s="66">
        <f t="shared" si="6"/>
        <v>1</v>
      </c>
    </row>
    <row r="13" spans="1:16" x14ac:dyDescent="0.25">
      <c r="A13" s="30">
        <f>'SOMATORIO DE SERVIÇOS'!A12</f>
        <v>5</v>
      </c>
      <c r="B13" s="31" t="str">
        <f>'SOMATORIO DE SERVIÇOS'!B12</f>
        <v>PASSARELA PADRÃO FNDE MODELO 2</v>
      </c>
      <c r="C13" s="32">
        <f>'SOMATORIO DE SERVIÇOS'!D12</f>
        <v>42644.678596999991</v>
      </c>
      <c r="D13" s="25">
        <v>0.5</v>
      </c>
      <c r="E13" s="24">
        <f t="shared" si="0"/>
        <v>21322.339298499995</v>
      </c>
      <c r="F13" s="25">
        <v>0.5</v>
      </c>
      <c r="G13" s="32">
        <f t="shared" si="1"/>
        <v>21322.339298499995</v>
      </c>
      <c r="H13" s="25"/>
      <c r="I13" s="24">
        <f t="shared" si="2"/>
        <v>0</v>
      </c>
      <c r="J13" s="25"/>
      <c r="K13" s="24">
        <f t="shared" si="3"/>
        <v>0</v>
      </c>
      <c r="L13" s="25"/>
      <c r="M13" s="24">
        <f t="shared" si="4"/>
        <v>0</v>
      </c>
      <c r="N13" s="25"/>
      <c r="O13" s="113">
        <f t="shared" si="5"/>
        <v>0</v>
      </c>
      <c r="P13" s="66">
        <f t="shared" si="6"/>
        <v>1</v>
      </c>
    </row>
    <row r="14" spans="1:16" x14ac:dyDescent="0.25">
      <c r="A14" s="30">
        <f>'SOMATORIO DE SERVIÇOS'!A13</f>
        <v>6</v>
      </c>
      <c r="B14" s="31" t="str">
        <f>'SOMATORIO DE SERVIÇOS'!B13</f>
        <v>PASSARELA PADRÃO FNDE MODELO 1</v>
      </c>
      <c r="C14" s="32">
        <f>'SOMATORIO DE SERVIÇOS'!D13</f>
        <v>31601.056569999997</v>
      </c>
      <c r="D14" s="25"/>
      <c r="E14" s="24">
        <f t="shared" si="0"/>
        <v>0</v>
      </c>
      <c r="F14" s="25">
        <v>0.6</v>
      </c>
      <c r="G14" s="32">
        <f t="shared" si="1"/>
        <v>18960.633941999997</v>
      </c>
      <c r="H14" s="25">
        <v>0.4</v>
      </c>
      <c r="I14" s="24">
        <f t="shared" si="2"/>
        <v>12640.422628</v>
      </c>
      <c r="J14" s="25"/>
      <c r="K14" s="24">
        <f t="shared" si="3"/>
        <v>0</v>
      </c>
      <c r="L14" s="25"/>
      <c r="M14" s="24">
        <f t="shared" si="4"/>
        <v>0</v>
      </c>
      <c r="N14" s="25"/>
      <c r="O14" s="113">
        <f t="shared" si="5"/>
        <v>0</v>
      </c>
      <c r="P14" s="66">
        <f t="shared" si="6"/>
        <v>1</v>
      </c>
    </row>
    <row r="15" spans="1:16" x14ac:dyDescent="0.25">
      <c r="A15" s="30">
        <f>'SOMATORIO DE SERVIÇOS'!A14</f>
        <v>7</v>
      </c>
      <c r="B15" s="31" t="str">
        <f>'SOMATORIO DE SERVIÇOS'!B14</f>
        <v>PINTURA PADRÃO</v>
      </c>
      <c r="C15" s="32">
        <f>'SOMATORIO DE SERVIÇOS'!D14</f>
        <v>136512.05503700001</v>
      </c>
      <c r="D15" s="25"/>
      <c r="E15" s="24">
        <f t="shared" si="0"/>
        <v>0</v>
      </c>
      <c r="F15" s="25"/>
      <c r="G15" s="32">
        <f t="shared" si="1"/>
        <v>0</v>
      </c>
      <c r="H15" s="25"/>
      <c r="I15" s="24">
        <f t="shared" si="2"/>
        <v>0</v>
      </c>
      <c r="J15" s="25">
        <v>0.35</v>
      </c>
      <c r="K15" s="24">
        <f t="shared" si="3"/>
        <v>47779.219262949999</v>
      </c>
      <c r="L15" s="25">
        <v>0.35</v>
      </c>
      <c r="M15" s="24">
        <f t="shared" si="4"/>
        <v>47779.219262949999</v>
      </c>
      <c r="N15" s="25">
        <v>0.3</v>
      </c>
      <c r="O15" s="113">
        <f t="shared" si="5"/>
        <v>40953.616511100001</v>
      </c>
      <c r="P15" s="66">
        <f t="shared" si="6"/>
        <v>1</v>
      </c>
    </row>
    <row r="16" spans="1:16" x14ac:dyDescent="0.25">
      <c r="A16" s="30">
        <f>'SOMATORIO DE SERVIÇOS'!A15</f>
        <v>8</v>
      </c>
      <c r="B16" s="31" t="str">
        <f>'SOMATORIO DE SERVIÇOS'!B15</f>
        <v>PASSARELA COBERTA</v>
      </c>
      <c r="C16" s="32">
        <f>'SOMATORIO DE SERVIÇOS'!D15</f>
        <v>34810.578871999998</v>
      </c>
      <c r="D16" s="25"/>
      <c r="E16" s="24">
        <f t="shared" si="0"/>
        <v>0</v>
      </c>
      <c r="F16" s="25"/>
      <c r="G16" s="32">
        <f t="shared" si="1"/>
        <v>0</v>
      </c>
      <c r="H16" s="25">
        <v>1</v>
      </c>
      <c r="I16" s="24">
        <f t="shared" si="2"/>
        <v>34810.578871999998</v>
      </c>
      <c r="J16" s="25"/>
      <c r="K16" s="24">
        <f t="shared" si="3"/>
        <v>0</v>
      </c>
      <c r="L16" s="25"/>
      <c r="M16" s="24">
        <f t="shared" si="4"/>
        <v>0</v>
      </c>
      <c r="N16" s="25"/>
      <c r="O16" s="113">
        <f t="shared" si="5"/>
        <v>0</v>
      </c>
      <c r="P16" s="66">
        <f t="shared" si="6"/>
        <v>1</v>
      </c>
    </row>
    <row r="17" spans="1:16" x14ac:dyDescent="0.25">
      <c r="A17" s="30">
        <f>'SOMATORIO DE SERVIÇOS'!A16</f>
        <v>9</v>
      </c>
      <c r="B17" s="31" t="str">
        <f>'SOMATORIO DE SERVIÇOS'!B16</f>
        <v>ACESSIBILIDADE</v>
      </c>
      <c r="C17" s="32">
        <f>'SOMATORIO DE SERVIÇOS'!D16</f>
        <v>46637.408795999989</v>
      </c>
      <c r="D17" s="25"/>
      <c r="E17" s="24">
        <f t="shared" si="0"/>
        <v>0</v>
      </c>
      <c r="F17" s="25">
        <v>0.5</v>
      </c>
      <c r="G17" s="32">
        <f t="shared" si="1"/>
        <v>23318.704397999994</v>
      </c>
      <c r="H17" s="25">
        <v>0.5</v>
      </c>
      <c r="I17" s="24">
        <f t="shared" si="2"/>
        <v>23318.704397999994</v>
      </c>
      <c r="J17" s="25"/>
      <c r="K17" s="24">
        <f t="shared" si="3"/>
        <v>0</v>
      </c>
      <c r="L17" s="25"/>
      <c r="M17" s="24">
        <f t="shared" si="4"/>
        <v>0</v>
      </c>
      <c r="N17" s="25"/>
      <c r="O17" s="113">
        <f t="shared" si="5"/>
        <v>0</v>
      </c>
      <c r="P17" s="66">
        <f t="shared" si="6"/>
        <v>1</v>
      </c>
    </row>
    <row r="18" spans="1:16" x14ac:dyDescent="0.25">
      <c r="A18" s="30">
        <f>'SOMATORIO DE SERVIÇOS'!A17</f>
        <v>10</v>
      </c>
      <c r="B18" s="31" t="str">
        <f>'SOMATORIO DE SERVIÇOS'!B17</f>
        <v>CALÇADA EXTERNA</v>
      </c>
      <c r="C18" s="32">
        <f>'SOMATORIO DE SERVIÇOS'!D17</f>
        <v>58215.367433000007</v>
      </c>
      <c r="D18" s="25">
        <v>1</v>
      </c>
      <c r="E18" s="24">
        <f t="shared" si="0"/>
        <v>58215.367433000007</v>
      </c>
      <c r="F18" s="25"/>
      <c r="G18" s="32">
        <f t="shared" si="1"/>
        <v>0</v>
      </c>
      <c r="H18" s="25"/>
      <c r="I18" s="24">
        <f t="shared" si="2"/>
        <v>0</v>
      </c>
      <c r="J18" s="25"/>
      <c r="K18" s="24">
        <f t="shared" si="3"/>
        <v>0</v>
      </c>
      <c r="L18" s="25"/>
      <c r="M18" s="24">
        <f t="shared" si="4"/>
        <v>0</v>
      </c>
      <c r="N18" s="25"/>
      <c r="O18" s="113">
        <f t="shared" si="5"/>
        <v>0</v>
      </c>
      <c r="P18" s="66">
        <f t="shared" si="6"/>
        <v>1</v>
      </c>
    </row>
    <row r="19" spans="1:16" x14ac:dyDescent="0.25">
      <c r="A19" s="30">
        <f>'SOMATORIO DE SERVIÇOS'!A18</f>
        <v>11</v>
      </c>
      <c r="B19" s="31" t="str">
        <f>'SOMATORIO DE SERVIÇOS'!B18</f>
        <v>CENTRAL DE GÁS 1+1 CILINDRO 45KG</v>
      </c>
      <c r="C19" s="32">
        <f>'SOMATORIO DE SERVIÇOS'!D18</f>
        <v>11256.389157999998</v>
      </c>
      <c r="D19" s="25"/>
      <c r="E19" s="24">
        <f t="shared" si="0"/>
        <v>0</v>
      </c>
      <c r="F19" s="25"/>
      <c r="G19" s="32">
        <f t="shared" si="1"/>
        <v>0</v>
      </c>
      <c r="H19" s="25"/>
      <c r="I19" s="24">
        <f t="shared" si="2"/>
        <v>0</v>
      </c>
      <c r="J19" s="25"/>
      <c r="K19" s="24">
        <f t="shared" si="3"/>
        <v>0</v>
      </c>
      <c r="L19" s="25"/>
      <c r="M19" s="24">
        <f t="shared" si="4"/>
        <v>0</v>
      </c>
      <c r="N19" s="25">
        <v>1</v>
      </c>
      <c r="O19" s="113">
        <f t="shared" si="5"/>
        <v>11256.389157999998</v>
      </c>
      <c r="P19" s="66">
        <f t="shared" si="6"/>
        <v>1</v>
      </c>
    </row>
    <row r="20" spans="1:16" x14ac:dyDescent="0.25">
      <c r="A20" s="30">
        <f>'SOMATORIO DE SERVIÇOS'!A19</f>
        <v>12</v>
      </c>
      <c r="B20" s="31" t="str">
        <f>'SOMATORIO DE SERVIÇOS'!B19</f>
        <v>GUINCHE ACESSIVEL</v>
      </c>
      <c r="C20" s="32">
        <f>'SOMATORIO DE SERVIÇOS'!D19</f>
        <v>2055.7446789999999</v>
      </c>
      <c r="D20" s="25">
        <v>1</v>
      </c>
      <c r="E20" s="24">
        <f t="shared" si="0"/>
        <v>2055.7446789999999</v>
      </c>
      <c r="F20" s="25"/>
      <c r="G20" s="32">
        <f t="shared" si="1"/>
        <v>0</v>
      </c>
      <c r="H20" s="25"/>
      <c r="I20" s="24">
        <f t="shared" si="2"/>
        <v>0</v>
      </c>
      <c r="J20" s="25"/>
      <c r="K20" s="24">
        <f t="shared" si="3"/>
        <v>0</v>
      </c>
      <c r="L20" s="25"/>
      <c r="M20" s="24">
        <f t="shared" si="4"/>
        <v>0</v>
      </c>
      <c r="N20" s="25"/>
      <c r="O20" s="113">
        <f t="shared" si="5"/>
        <v>0</v>
      </c>
      <c r="P20" s="66">
        <f t="shared" si="6"/>
        <v>1</v>
      </c>
    </row>
    <row r="21" spans="1:16" x14ac:dyDescent="0.25">
      <c r="A21" s="30">
        <f>'SOMATORIO DE SERVIÇOS'!A20</f>
        <v>13</v>
      </c>
      <c r="B21" s="31" t="str">
        <f>'SOMATORIO DE SERVIÇOS'!B20</f>
        <v>MURO</v>
      </c>
      <c r="C21" s="32">
        <f>'SOMATORIO DE SERVIÇOS'!D20</f>
        <v>22650.826499999999</v>
      </c>
      <c r="D21" s="25"/>
      <c r="E21" s="24">
        <f t="shared" si="0"/>
        <v>0</v>
      </c>
      <c r="F21" s="25"/>
      <c r="G21" s="32">
        <f t="shared" si="1"/>
        <v>0</v>
      </c>
      <c r="H21" s="25">
        <v>1</v>
      </c>
      <c r="I21" s="24">
        <f t="shared" si="2"/>
        <v>22650.826499999999</v>
      </c>
      <c r="J21" s="25"/>
      <c r="K21" s="24">
        <f t="shared" si="3"/>
        <v>0</v>
      </c>
      <c r="L21" s="25"/>
      <c r="M21" s="24">
        <f t="shared" si="4"/>
        <v>0</v>
      </c>
      <c r="N21" s="25"/>
      <c r="O21" s="113">
        <f t="shared" si="5"/>
        <v>0</v>
      </c>
      <c r="P21" s="66">
        <f t="shared" si="6"/>
        <v>1</v>
      </c>
    </row>
    <row r="22" spans="1:16" x14ac:dyDescent="0.25">
      <c r="A22" s="30">
        <f>'SOMATORIO DE SERVIÇOS'!A21</f>
        <v>14</v>
      </c>
      <c r="B22" s="31" t="str">
        <f>'SOMATORIO DE SERVIÇOS'!B21</f>
        <v>SANITARIO ACESSIVEL</v>
      </c>
      <c r="C22" s="32">
        <f>'SOMATORIO DE SERVIÇOS'!D21</f>
        <v>9255.0211589999999</v>
      </c>
      <c r="D22" s="25"/>
      <c r="E22" s="24">
        <f t="shared" si="0"/>
        <v>0</v>
      </c>
      <c r="F22" s="25"/>
      <c r="G22" s="32">
        <f t="shared" si="1"/>
        <v>0</v>
      </c>
      <c r="H22" s="25">
        <v>1</v>
      </c>
      <c r="I22" s="24">
        <f t="shared" si="2"/>
        <v>9255.0211589999999</v>
      </c>
      <c r="J22" s="25"/>
      <c r="K22" s="24">
        <f t="shared" si="3"/>
        <v>0</v>
      </c>
      <c r="L22" s="25"/>
      <c r="M22" s="24">
        <f t="shared" si="4"/>
        <v>0</v>
      </c>
      <c r="N22" s="25"/>
      <c r="O22" s="113">
        <f t="shared" si="5"/>
        <v>0</v>
      </c>
      <c r="P22" s="66">
        <f t="shared" si="6"/>
        <v>1</v>
      </c>
    </row>
    <row r="23" spans="1:16" x14ac:dyDescent="0.25">
      <c r="A23" s="30">
        <f>'SOMATORIO DE SERVIÇOS'!A22</f>
        <v>15</v>
      </c>
      <c r="B23" s="31" t="str">
        <f>'SOMATORIO DE SERVIÇOS'!B22</f>
        <v>INTALAÇÕES ELÉTRICAS</v>
      </c>
      <c r="C23" s="32">
        <f>'SOMATORIO DE SERVIÇOS'!D22</f>
        <v>157833.29822900001</v>
      </c>
      <c r="D23" s="25"/>
      <c r="E23" s="24">
        <f t="shared" si="0"/>
        <v>0</v>
      </c>
      <c r="F23" s="25">
        <v>0.2</v>
      </c>
      <c r="G23" s="32">
        <f t="shared" si="1"/>
        <v>31566.659645800002</v>
      </c>
      <c r="H23" s="25">
        <v>0.2</v>
      </c>
      <c r="I23" s="24">
        <f t="shared" si="2"/>
        <v>31566.659645800002</v>
      </c>
      <c r="J23" s="25">
        <v>0.2</v>
      </c>
      <c r="K23" s="24">
        <f t="shared" si="3"/>
        <v>31566.659645800002</v>
      </c>
      <c r="L23" s="25">
        <v>0.3</v>
      </c>
      <c r="M23" s="24">
        <f t="shared" si="4"/>
        <v>47349.989468699998</v>
      </c>
      <c r="N23" s="25">
        <v>0.1</v>
      </c>
      <c r="O23" s="113">
        <f t="shared" si="5"/>
        <v>15783.329822900001</v>
      </c>
      <c r="P23" s="66">
        <f t="shared" si="6"/>
        <v>1.0000000000000002</v>
      </c>
    </row>
    <row r="24" spans="1:16" x14ac:dyDescent="0.25">
      <c r="A24" s="30">
        <f>'SOMATORIO DE SERVIÇOS'!A23</f>
        <v>16</v>
      </c>
      <c r="B24" s="31" t="str">
        <f>'SOMATORIO DE SERVIÇOS'!B23</f>
        <v>SUBESTAÇÃO 112,5KVA - INSTALAÇÕES ELETRICAS</v>
      </c>
      <c r="C24" s="32">
        <f>'SOMATORIO DE SERVIÇOS'!D23</f>
        <v>42940.186459999997</v>
      </c>
      <c r="D24" s="25"/>
      <c r="E24" s="24">
        <f t="shared" si="0"/>
        <v>0</v>
      </c>
      <c r="F24" s="25"/>
      <c r="G24" s="32">
        <f t="shared" si="1"/>
        <v>0</v>
      </c>
      <c r="H24" s="25"/>
      <c r="I24" s="24">
        <f t="shared" si="2"/>
        <v>0</v>
      </c>
      <c r="J24" s="25"/>
      <c r="K24" s="24">
        <f t="shared" si="3"/>
        <v>0</v>
      </c>
      <c r="L24" s="25"/>
      <c r="M24" s="24">
        <f t="shared" si="4"/>
        <v>0</v>
      </c>
      <c r="N24" s="25">
        <v>1</v>
      </c>
      <c r="O24" s="113">
        <f t="shared" si="5"/>
        <v>42940.186459999997</v>
      </c>
      <c r="P24" s="66">
        <f t="shared" si="6"/>
        <v>1</v>
      </c>
    </row>
    <row r="25" spans="1:16" x14ac:dyDescent="0.25">
      <c r="A25" s="30">
        <f>'SOMATORIO DE SERVIÇOS'!A24</f>
        <v>17</v>
      </c>
      <c r="B25" s="31" t="str">
        <f>'SOMATORIO DE SERVIÇOS'!B24</f>
        <v>HIDROSSANITÁRIO</v>
      </c>
      <c r="C25" s="32">
        <f>'SOMATORIO DE SERVIÇOS'!D24</f>
        <v>36997.097017</v>
      </c>
      <c r="D25" s="25"/>
      <c r="E25" s="24">
        <f t="shared" si="0"/>
        <v>0</v>
      </c>
      <c r="F25" s="25"/>
      <c r="G25" s="32">
        <f t="shared" si="1"/>
        <v>0</v>
      </c>
      <c r="H25" s="25">
        <v>0.1</v>
      </c>
      <c r="I25" s="24">
        <f t="shared" si="2"/>
        <v>3699.7097017000001</v>
      </c>
      <c r="J25" s="25">
        <v>0.3</v>
      </c>
      <c r="K25" s="24">
        <f t="shared" si="3"/>
        <v>11099.129105099999</v>
      </c>
      <c r="L25" s="25">
        <v>0.2</v>
      </c>
      <c r="M25" s="24">
        <f t="shared" si="4"/>
        <v>7399.4194034000002</v>
      </c>
      <c r="N25" s="25">
        <v>0.4</v>
      </c>
      <c r="O25" s="113">
        <f t="shared" si="5"/>
        <v>14798.8388068</v>
      </c>
      <c r="P25" s="66">
        <f t="shared" si="6"/>
        <v>1</v>
      </c>
    </row>
    <row r="26" spans="1:16" x14ac:dyDescent="0.25">
      <c r="A26" s="30">
        <f>'SOMATORIO DE SERVIÇOS'!A25</f>
        <v>18</v>
      </c>
      <c r="B26" s="31" t="str">
        <f>'SOMATORIO DE SERVIÇOS'!B25</f>
        <v>COMBATE INCENDIO</v>
      </c>
      <c r="C26" s="32">
        <f>'SOMATORIO DE SERVIÇOS'!D25</f>
        <v>4683.5834690000002</v>
      </c>
      <c r="D26" s="25"/>
      <c r="E26" s="24">
        <f t="shared" si="0"/>
        <v>0</v>
      </c>
      <c r="F26" s="25"/>
      <c r="G26" s="32">
        <f t="shared" si="1"/>
        <v>0</v>
      </c>
      <c r="H26" s="25"/>
      <c r="I26" s="24">
        <f t="shared" si="2"/>
        <v>0</v>
      </c>
      <c r="J26" s="25"/>
      <c r="K26" s="24">
        <f t="shared" si="3"/>
        <v>0</v>
      </c>
      <c r="L26" s="25"/>
      <c r="M26" s="24">
        <f t="shared" si="4"/>
        <v>0</v>
      </c>
      <c r="N26" s="25">
        <v>1</v>
      </c>
      <c r="O26" s="113">
        <f t="shared" si="5"/>
        <v>4683.5834690000002</v>
      </c>
      <c r="P26" s="66">
        <f t="shared" si="6"/>
        <v>1</v>
      </c>
    </row>
    <row r="27" spans="1:16" x14ac:dyDescent="0.25">
      <c r="A27" s="30">
        <f>'SOMATORIO DE SERVIÇOS'!A26</f>
        <v>19</v>
      </c>
      <c r="B27" s="31" t="str">
        <f>'SOMATORIO DE SERVIÇOS'!B26</f>
        <v>SPDA</v>
      </c>
      <c r="C27" s="32">
        <f>'SOMATORIO DE SERVIÇOS'!D26</f>
        <v>137377.53828000001</v>
      </c>
      <c r="D27" s="25"/>
      <c r="E27" s="24">
        <f t="shared" si="0"/>
        <v>0</v>
      </c>
      <c r="F27" s="25"/>
      <c r="G27" s="32">
        <f t="shared" si="1"/>
        <v>0</v>
      </c>
      <c r="H27" s="25">
        <v>0.2</v>
      </c>
      <c r="I27" s="24">
        <f t="shared" si="2"/>
        <v>27475.507656000002</v>
      </c>
      <c r="J27" s="25">
        <v>0.25</v>
      </c>
      <c r="K27" s="24">
        <f t="shared" si="3"/>
        <v>34344.384570000002</v>
      </c>
      <c r="L27" s="25">
        <v>0.4</v>
      </c>
      <c r="M27" s="24">
        <f t="shared" si="4"/>
        <v>54951.015312000003</v>
      </c>
      <c r="N27" s="25">
        <v>0.15</v>
      </c>
      <c r="O27" s="113">
        <f t="shared" si="5"/>
        <v>20606.630742000001</v>
      </c>
      <c r="P27" s="66">
        <f t="shared" si="6"/>
        <v>1</v>
      </c>
    </row>
    <row r="28" spans="1:16" ht="12" customHeight="1" x14ac:dyDescent="0.25">
      <c r="A28" s="30">
        <f>'SOMATORIO DE SERVIÇOS'!A27</f>
        <v>20</v>
      </c>
      <c r="B28" s="31" t="str">
        <f>'SOMATORIO DE SERVIÇOS'!B27</f>
        <v>PASSAGEM DE TUBULAÇÃO</v>
      </c>
      <c r="C28" s="32">
        <f>'SOMATORIO DE SERVIÇOS'!D27</f>
        <v>312.041313</v>
      </c>
      <c r="D28" s="25"/>
      <c r="E28" s="24">
        <f t="shared" si="0"/>
        <v>0</v>
      </c>
      <c r="F28" s="25"/>
      <c r="G28" s="32">
        <f t="shared" si="1"/>
        <v>0</v>
      </c>
      <c r="H28" s="25">
        <v>1</v>
      </c>
      <c r="I28" s="24">
        <f t="shared" si="2"/>
        <v>312.041313</v>
      </c>
      <c r="J28" s="25"/>
      <c r="K28" s="24">
        <f t="shared" si="3"/>
        <v>0</v>
      </c>
      <c r="L28" s="25"/>
      <c r="M28" s="24">
        <f t="shared" si="4"/>
        <v>0</v>
      </c>
      <c r="N28" s="25"/>
      <c r="O28" s="113">
        <f t="shared" si="5"/>
        <v>0</v>
      </c>
      <c r="P28" s="66">
        <f t="shared" si="6"/>
        <v>1</v>
      </c>
    </row>
    <row r="29" spans="1:16" x14ac:dyDescent="0.25">
      <c r="A29" s="30">
        <f>'SOMATORIO DE SERVIÇOS'!A28</f>
        <v>21</v>
      </c>
      <c r="B29" s="31" t="str">
        <f>'SOMATORIO DE SERVIÇOS'!B28</f>
        <v>LABORATORIOS</v>
      </c>
      <c r="C29" s="32">
        <f>'SOMATORIO DE SERVIÇOS'!D28</f>
        <v>227448.43044900006</v>
      </c>
      <c r="D29" s="40">
        <v>0.2</v>
      </c>
      <c r="E29" s="24">
        <f t="shared" si="0"/>
        <v>45489.686089800016</v>
      </c>
      <c r="F29" s="40">
        <v>0.2</v>
      </c>
      <c r="G29" s="32">
        <f t="shared" si="1"/>
        <v>45489.686089800016</v>
      </c>
      <c r="H29" s="40">
        <v>0.2</v>
      </c>
      <c r="I29" s="24">
        <f t="shared" si="2"/>
        <v>45489.686089800016</v>
      </c>
      <c r="J29" s="40">
        <v>0.2</v>
      </c>
      <c r="K29" s="24">
        <f t="shared" si="3"/>
        <v>45489.686089800016</v>
      </c>
      <c r="L29" s="40">
        <v>0.2</v>
      </c>
      <c r="M29" s="24">
        <f t="shared" si="4"/>
        <v>45489.686089800016</v>
      </c>
      <c r="N29" s="40"/>
      <c r="O29" s="113">
        <f t="shared" si="5"/>
        <v>0</v>
      </c>
      <c r="P29" s="66">
        <f t="shared" si="6"/>
        <v>1</v>
      </c>
    </row>
    <row r="30" spans="1:16" x14ac:dyDescent="0.25">
      <c r="A30" s="30">
        <f>'SOMATORIO DE SERVIÇOS'!A29</f>
        <v>22</v>
      </c>
      <c r="B30" s="31" t="str">
        <f>'SOMATORIO DE SERVIÇOS'!B29</f>
        <v>FACHADA</v>
      </c>
      <c r="C30" s="32">
        <f>'SOMATORIO DE SERVIÇOS'!D29</f>
        <v>7637.0087539999986</v>
      </c>
      <c r="D30" s="40"/>
      <c r="E30" s="24">
        <f t="shared" ref="E30" si="7">C30*D30</f>
        <v>0</v>
      </c>
      <c r="F30" s="40"/>
      <c r="G30" s="32">
        <f t="shared" ref="G30" si="8">C30*F30</f>
        <v>0</v>
      </c>
      <c r="H30" s="40"/>
      <c r="I30" s="24">
        <f t="shared" ref="I30" si="9">C30*H30</f>
        <v>0</v>
      </c>
      <c r="J30" s="40">
        <v>0.5</v>
      </c>
      <c r="K30" s="24">
        <f t="shared" ref="K30" si="10">C30*J30</f>
        <v>3818.5043769999993</v>
      </c>
      <c r="L30" s="40">
        <v>0.5</v>
      </c>
      <c r="M30" s="24">
        <f t="shared" ref="M30" si="11">C30*L30</f>
        <v>3818.5043769999993</v>
      </c>
      <c r="N30" s="40"/>
      <c r="O30" s="113">
        <f t="shared" ref="O30" si="12">C30*N30</f>
        <v>0</v>
      </c>
      <c r="P30" s="66">
        <f t="shared" si="6"/>
        <v>1</v>
      </c>
    </row>
    <row r="31" spans="1:16" x14ac:dyDescent="0.25">
      <c r="A31" s="30">
        <f>'SOMATORIO DE SERVIÇOS'!A30</f>
        <v>23</v>
      </c>
      <c r="B31" s="31" t="str">
        <f>'SOMATORIO DE SERVIÇOS'!B30</f>
        <v>REFORMA ADM</v>
      </c>
      <c r="C31" s="32">
        <f>'SOMATORIO DE SERVIÇOS'!D30</f>
        <v>12331.112395999999</v>
      </c>
      <c r="D31" s="40"/>
      <c r="E31" s="24">
        <f t="shared" ref="E31:E33" si="13">C31*D31</f>
        <v>0</v>
      </c>
      <c r="F31" s="40"/>
      <c r="G31" s="32">
        <f t="shared" ref="G31:G33" si="14">C31*F31</f>
        <v>0</v>
      </c>
      <c r="H31" s="40"/>
      <c r="I31" s="24">
        <f t="shared" ref="I31:I33" si="15">C31*H31</f>
        <v>0</v>
      </c>
      <c r="J31" s="40">
        <v>0.3</v>
      </c>
      <c r="K31" s="24">
        <f t="shared" ref="K31:K33" si="16">C31*J31</f>
        <v>3699.3337187999996</v>
      </c>
      <c r="L31" s="40">
        <v>0.7</v>
      </c>
      <c r="M31" s="24">
        <f t="shared" ref="M31:M33" si="17">C31*L31</f>
        <v>8631.7786771999981</v>
      </c>
      <c r="N31" s="40"/>
      <c r="O31" s="113">
        <f t="shared" ref="O31:O33" si="18">C31*N31</f>
        <v>0</v>
      </c>
      <c r="P31" s="66">
        <f t="shared" si="6"/>
        <v>1</v>
      </c>
    </row>
    <row r="32" spans="1:16" x14ac:dyDescent="0.25">
      <c r="A32" s="30">
        <f>'SOMATORIO DE SERVIÇOS'!A31</f>
        <v>24</v>
      </c>
      <c r="B32" s="31" t="str">
        <f>'SOMATORIO DE SERVIÇOS'!B31</f>
        <v>MIDIATECA</v>
      </c>
      <c r="C32" s="32">
        <f>'SOMATORIO DE SERVIÇOS'!D31</f>
        <v>3347.2398169999997</v>
      </c>
      <c r="D32" s="40"/>
      <c r="E32" s="24">
        <f t="shared" si="13"/>
        <v>0</v>
      </c>
      <c r="F32" s="40"/>
      <c r="G32" s="32">
        <f t="shared" si="14"/>
        <v>0</v>
      </c>
      <c r="H32" s="40"/>
      <c r="I32" s="24">
        <f t="shared" si="15"/>
        <v>0</v>
      </c>
      <c r="J32" s="40"/>
      <c r="K32" s="24">
        <f t="shared" si="16"/>
        <v>0</v>
      </c>
      <c r="L32" s="40"/>
      <c r="M32" s="24">
        <f t="shared" si="17"/>
        <v>0</v>
      </c>
      <c r="N32" s="40">
        <v>1</v>
      </c>
      <c r="O32" s="113">
        <f t="shared" si="18"/>
        <v>3347.2398169999997</v>
      </c>
      <c r="P32" s="66">
        <f t="shared" si="6"/>
        <v>1</v>
      </c>
    </row>
    <row r="33" spans="1:16" ht="13.5" thickBot="1" x14ac:dyDescent="0.3">
      <c r="A33" s="30">
        <f>'SOMATORIO DE SERVIÇOS'!A32</f>
        <v>25</v>
      </c>
      <c r="B33" s="31" t="str">
        <f>'SOMATORIO DE SERVIÇOS'!B32</f>
        <v>DIVERSOS</v>
      </c>
      <c r="C33" s="32">
        <f>'SOMATORIO DE SERVIÇOS'!D32</f>
        <v>1550.4579529999999</v>
      </c>
      <c r="D33" s="40"/>
      <c r="E33" s="24">
        <f t="shared" si="13"/>
        <v>0</v>
      </c>
      <c r="F33" s="40"/>
      <c r="G33" s="32">
        <f t="shared" si="14"/>
        <v>0</v>
      </c>
      <c r="H33" s="40"/>
      <c r="I33" s="24">
        <f t="shared" si="15"/>
        <v>0</v>
      </c>
      <c r="J33" s="40"/>
      <c r="K33" s="24">
        <f t="shared" si="16"/>
        <v>0</v>
      </c>
      <c r="L33" s="40"/>
      <c r="M33" s="24">
        <f t="shared" si="17"/>
        <v>0</v>
      </c>
      <c r="N33" s="40">
        <v>1</v>
      </c>
      <c r="O33" s="113">
        <f t="shared" si="18"/>
        <v>1550.4579529999999</v>
      </c>
      <c r="P33" s="66">
        <f t="shared" si="6"/>
        <v>1</v>
      </c>
    </row>
    <row r="34" spans="1:16" x14ac:dyDescent="0.25">
      <c r="A34" s="226" t="s">
        <v>24</v>
      </c>
      <c r="B34" s="227"/>
      <c r="C34" s="209">
        <f>SUM(C9:C33)</f>
        <v>1488580.4263919999</v>
      </c>
      <c r="D34" s="209">
        <f>SUM(E9:E33)</f>
        <v>258509.19062689599</v>
      </c>
      <c r="E34" s="209"/>
      <c r="F34" s="209">
        <f>SUM(G9:G33)</f>
        <v>255322.54572089599</v>
      </c>
      <c r="G34" s="209"/>
      <c r="H34" s="209">
        <f>SUM(I9:I33)</f>
        <v>256092.72278540197</v>
      </c>
      <c r="I34" s="209"/>
      <c r="J34" s="209">
        <f>SUM(K9:K33)</f>
        <v>257568.95228375201</v>
      </c>
      <c r="K34" s="209"/>
      <c r="L34" s="209">
        <f>SUM(M9:M33)</f>
        <v>260293.17741315201</v>
      </c>
      <c r="M34" s="209"/>
      <c r="N34" s="209">
        <f>SUM(O9:O33)</f>
        <v>200793.83756190201</v>
      </c>
      <c r="O34" s="210"/>
      <c r="P34" s="87">
        <f>D34+F34+H34+J34+L34+N34</f>
        <v>1488580.4263920002</v>
      </c>
    </row>
    <row r="35" spans="1:16" x14ac:dyDescent="0.25">
      <c r="A35" s="228"/>
      <c r="B35" s="229"/>
      <c r="C35" s="230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2"/>
      <c r="P35" s="66">
        <f t="shared" si="6"/>
        <v>0</v>
      </c>
    </row>
    <row r="36" spans="1:16" ht="15.75" customHeight="1" thickBot="1" x14ac:dyDescent="0.3">
      <c r="A36" s="223" t="s">
        <v>25</v>
      </c>
      <c r="B36" s="224"/>
      <c r="C36" s="225"/>
      <c r="D36" s="213">
        <v>0.17369999999999999</v>
      </c>
      <c r="E36" s="215"/>
      <c r="F36" s="213">
        <v>0.17150000000000001</v>
      </c>
      <c r="G36" s="215"/>
      <c r="H36" s="213">
        <v>0.17199999999999999</v>
      </c>
      <c r="I36" s="215"/>
      <c r="J36" s="213">
        <v>0.17299999999999999</v>
      </c>
      <c r="K36" s="215"/>
      <c r="L36" s="213">
        <v>0.1749</v>
      </c>
      <c r="M36" s="215"/>
      <c r="N36" s="213">
        <v>0.13489999999999999</v>
      </c>
      <c r="O36" s="214"/>
      <c r="P36" s="66">
        <f t="shared" si="6"/>
        <v>1</v>
      </c>
    </row>
    <row r="37" spans="1:16" x14ac:dyDescent="0.25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</row>
    <row r="38" spans="1:16" x14ac:dyDescent="0.25">
      <c r="A38" s="221"/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16" x14ac:dyDescent="0.25">
      <c r="A39" s="221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</row>
    <row r="40" spans="1:16" x14ac:dyDescent="0.25">
      <c r="A40" s="221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</row>
    <row r="41" spans="1:16" ht="15" x14ac:dyDescent="0.25">
      <c r="A41" s="216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</row>
    <row r="42" spans="1:16" ht="15" x14ac:dyDescent="0.25">
      <c r="A42" s="217" t="s">
        <v>240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</row>
    <row r="43" spans="1:16" ht="15" x14ac:dyDescent="0.25">
      <c r="A43" s="217" t="s">
        <v>241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</row>
  </sheetData>
  <mergeCells count="37">
    <mergeCell ref="A41:O41"/>
    <mergeCell ref="A42:O42"/>
    <mergeCell ref="A43:O43"/>
    <mergeCell ref="B6:O6"/>
    <mergeCell ref="A37:O37"/>
    <mergeCell ref="A38:O38"/>
    <mergeCell ref="A39:O39"/>
    <mergeCell ref="A40:O40"/>
    <mergeCell ref="N7:O7"/>
    <mergeCell ref="H7:I7"/>
    <mergeCell ref="J7:K7"/>
    <mergeCell ref="L7:M7"/>
    <mergeCell ref="A36:C36"/>
    <mergeCell ref="D36:E36"/>
    <mergeCell ref="A34:B35"/>
    <mergeCell ref="C34:C35"/>
    <mergeCell ref="N34:O35"/>
    <mergeCell ref="N36:O36"/>
    <mergeCell ref="D34:E35"/>
    <mergeCell ref="F34:G35"/>
    <mergeCell ref="F36:G36"/>
    <mergeCell ref="H34:I35"/>
    <mergeCell ref="H36:I36"/>
    <mergeCell ref="J34:K35"/>
    <mergeCell ref="J36:K36"/>
    <mergeCell ref="L34:M35"/>
    <mergeCell ref="L36:M36"/>
    <mergeCell ref="A7:A8"/>
    <mergeCell ref="B7:B8"/>
    <mergeCell ref="C7:C8"/>
    <mergeCell ref="D7:E7"/>
    <mergeCell ref="F7:G7"/>
    <mergeCell ref="A1:O1"/>
    <mergeCell ref="A2:O2"/>
    <mergeCell ref="B3:O3"/>
    <mergeCell ref="B4:O4"/>
    <mergeCell ref="B5:O5"/>
  </mergeCells>
  <phoneticPr fontId="28" type="noConversion"/>
  <pageMargins left="0.70866141732283472" right="0.70866141732283472" top="1.3385826771653544" bottom="0.74803149606299213" header="0.31496062992125984" footer="0.31496062992125984"/>
  <pageSetup paperSize="9" scale="50" orientation="portrait" r:id="rId1"/>
  <headerFooter>
    <oddHeader>&amp;R&amp;G</oddHeader>
    <oddFooter xml:space="preserve">&amp;C&amp;"Times New Roman,Negrito itálico"RUA SOLDADO ANTONIO DA SILVEIRA 28, CAMPO GRANDE – RIO DE JANEIRO/RJ 23.017-454
INSC. ESTADUAL: 11.726.941
E-MAIL: oms.servico@gmail.com / Tel: (62) 9 8320-3435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A67F-AE99-4AA9-910C-FD2B66BE11FA}">
  <dimension ref="A1:F30"/>
  <sheetViews>
    <sheetView view="pageBreakPreview" topLeftCell="A4" zoomScaleNormal="100" zoomScaleSheetLayoutView="100" workbookViewId="0">
      <selection activeCell="A21" sqref="A21:F21"/>
    </sheetView>
  </sheetViews>
  <sheetFormatPr defaultRowHeight="12.75" x14ac:dyDescent="0.25"/>
  <cols>
    <col min="1" max="1" width="12.7109375" style="27" customWidth="1"/>
    <col min="2" max="2" width="28.28515625" style="27" customWidth="1"/>
    <col min="3" max="3" width="12.7109375" style="27" customWidth="1"/>
    <col min="4" max="4" width="10.7109375" style="27" customWidth="1"/>
    <col min="5" max="5" width="13.5703125" style="27" customWidth="1"/>
    <col min="6" max="6" width="20" style="27" customWidth="1"/>
    <col min="7" max="16384" width="9.140625" style="27"/>
  </cols>
  <sheetData>
    <row r="1" spans="1:6" ht="23.25" customHeight="1" thickBot="1" x14ac:dyDescent="0.3">
      <c r="A1" s="46" t="str">
        <f>'[2]Resumo '!A1</f>
        <v>UNID. ESC:</v>
      </c>
      <c r="B1" s="233" t="s">
        <v>1445</v>
      </c>
      <c r="C1" s="234"/>
      <c r="D1" s="234"/>
      <c r="E1" s="234"/>
      <c r="F1" s="235"/>
    </row>
    <row r="2" spans="1:6" ht="23.25" customHeight="1" thickBot="1" x14ac:dyDescent="0.3">
      <c r="A2" s="47" t="str">
        <f>'[2]Resumo '!A2</f>
        <v xml:space="preserve">OBRA: </v>
      </c>
      <c r="B2" s="233" t="str">
        <f>'[3]CONOGRAMA FINANCEIRO'!B4:W4</f>
        <v>REFORMA E AMPLIAÇÃO</v>
      </c>
      <c r="C2" s="234"/>
      <c r="D2" s="234"/>
      <c r="E2" s="234"/>
      <c r="F2" s="235"/>
    </row>
    <row r="3" spans="1:6" ht="23.25" customHeight="1" thickBot="1" x14ac:dyDescent="0.3">
      <c r="A3" s="48" t="str">
        <f>'[2]Resumo '!A3</f>
        <v>CRECE:</v>
      </c>
      <c r="B3" s="233" t="s">
        <v>1456</v>
      </c>
      <c r="C3" s="234"/>
      <c r="D3" s="234"/>
      <c r="E3" s="234"/>
      <c r="F3" s="235"/>
    </row>
    <row r="4" spans="1:6" ht="38.25" customHeight="1" thickBot="1" x14ac:dyDescent="0.3">
      <c r="A4" s="236" t="s">
        <v>26</v>
      </c>
      <c r="B4" s="237"/>
      <c r="C4" s="237"/>
      <c r="D4" s="237"/>
      <c r="E4" s="237"/>
      <c r="F4" s="238"/>
    </row>
    <row r="5" spans="1:6" ht="15" customHeight="1" x14ac:dyDescent="0.25">
      <c r="A5" s="239" t="s">
        <v>109</v>
      </c>
      <c r="B5" s="240"/>
      <c r="C5" s="240"/>
      <c r="D5" s="240"/>
      <c r="E5" s="240"/>
      <c r="F5" s="241"/>
    </row>
    <row r="6" spans="1:6" ht="21.75" customHeight="1" x14ac:dyDescent="0.25">
      <c r="A6" s="243" t="s">
        <v>110</v>
      </c>
      <c r="B6" s="244"/>
      <c r="C6" s="37" t="s">
        <v>111</v>
      </c>
      <c r="D6" s="37" t="s">
        <v>112</v>
      </c>
      <c r="E6" s="37" t="s">
        <v>113</v>
      </c>
      <c r="F6" s="242"/>
    </row>
    <row r="7" spans="1:6" ht="21.75" customHeight="1" x14ac:dyDescent="0.25">
      <c r="A7" s="231" t="s">
        <v>114</v>
      </c>
      <c r="B7" s="232"/>
      <c r="C7" s="45">
        <v>20.34</v>
      </c>
      <c r="D7" s="45">
        <v>22.12</v>
      </c>
      <c r="E7" s="45">
        <v>25</v>
      </c>
      <c r="F7" s="242"/>
    </row>
    <row r="8" spans="1:6" ht="14.1" customHeight="1" x14ac:dyDescent="0.25">
      <c r="A8" s="245"/>
      <c r="B8" s="246"/>
      <c r="C8" s="246"/>
      <c r="D8" s="246"/>
      <c r="E8" s="246"/>
      <c r="F8" s="242"/>
    </row>
    <row r="9" spans="1:6" ht="15" customHeight="1" x14ac:dyDescent="0.25">
      <c r="A9" s="247" t="s">
        <v>39</v>
      </c>
      <c r="B9" s="248"/>
      <c r="C9" s="251" t="s">
        <v>115</v>
      </c>
      <c r="D9" s="251"/>
      <c r="E9" s="251"/>
      <c r="F9" s="252" t="s">
        <v>116</v>
      </c>
    </row>
    <row r="10" spans="1:6" ht="15" customHeight="1" x14ac:dyDescent="0.25">
      <c r="A10" s="249"/>
      <c r="B10" s="250"/>
      <c r="C10" s="49" t="s">
        <v>117</v>
      </c>
      <c r="D10" s="49" t="s">
        <v>118</v>
      </c>
      <c r="E10" s="49" t="s">
        <v>119</v>
      </c>
      <c r="F10" s="252"/>
    </row>
    <row r="11" spans="1:6" ht="15" customHeight="1" x14ac:dyDescent="0.25">
      <c r="A11" s="231" t="s">
        <v>120</v>
      </c>
      <c r="B11" s="232"/>
      <c r="C11" s="50">
        <v>3</v>
      </c>
      <c r="D11" s="50">
        <v>4</v>
      </c>
      <c r="E11" s="50">
        <v>5.5</v>
      </c>
      <c r="F11" s="51">
        <v>3.5</v>
      </c>
    </row>
    <row r="12" spans="1:6" ht="15" customHeight="1" x14ac:dyDescent="0.25">
      <c r="A12" s="231" t="s">
        <v>121</v>
      </c>
      <c r="B12" s="232"/>
      <c r="C12" s="50">
        <v>0.8</v>
      </c>
      <c r="D12" s="50">
        <v>0.8</v>
      </c>
      <c r="E12" s="50">
        <v>1</v>
      </c>
      <c r="F12" s="51">
        <v>0.8</v>
      </c>
    </row>
    <row r="13" spans="1:6" ht="15" customHeight="1" x14ac:dyDescent="0.25">
      <c r="A13" s="231" t="s">
        <v>122</v>
      </c>
      <c r="B13" s="232"/>
      <c r="C13" s="50">
        <v>0.97</v>
      </c>
      <c r="D13" s="50">
        <v>1.27</v>
      </c>
      <c r="E13" s="50">
        <v>1.27</v>
      </c>
      <c r="F13" s="51">
        <v>0.97</v>
      </c>
    </row>
    <row r="14" spans="1:6" ht="15" customHeight="1" x14ac:dyDescent="0.25">
      <c r="A14" s="231" t="s">
        <v>123</v>
      </c>
      <c r="B14" s="232"/>
      <c r="C14" s="50">
        <v>0.59</v>
      </c>
      <c r="D14" s="50">
        <v>1.23</v>
      </c>
      <c r="E14" s="50">
        <v>1.39</v>
      </c>
      <c r="F14" s="51">
        <v>0.59</v>
      </c>
    </row>
    <row r="15" spans="1:6" ht="15" customHeight="1" x14ac:dyDescent="0.25">
      <c r="A15" s="231" t="s">
        <v>124</v>
      </c>
      <c r="B15" s="232"/>
      <c r="C15" s="50">
        <v>6.16</v>
      </c>
      <c r="D15" s="50">
        <v>7.4</v>
      </c>
      <c r="E15" s="50">
        <v>8.9600000000000009</v>
      </c>
      <c r="F15" s="51">
        <v>6.21</v>
      </c>
    </row>
    <row r="16" spans="1:6" ht="15" customHeight="1" x14ac:dyDescent="0.25">
      <c r="A16" s="253" t="s">
        <v>125</v>
      </c>
      <c r="B16" s="254"/>
      <c r="C16" s="52">
        <v>5.65</v>
      </c>
      <c r="D16" s="52">
        <v>6.65</v>
      </c>
      <c r="E16" s="52">
        <v>8.65</v>
      </c>
      <c r="F16" s="53">
        <v>8.65</v>
      </c>
    </row>
    <row r="17" spans="1:6" ht="15" customHeight="1" x14ac:dyDescent="0.25">
      <c r="A17" s="231" t="s">
        <v>126</v>
      </c>
      <c r="B17" s="232"/>
      <c r="C17" s="50">
        <v>3</v>
      </c>
      <c r="D17" s="50">
        <v>3</v>
      </c>
      <c r="E17" s="50">
        <v>3</v>
      </c>
      <c r="F17" s="51">
        <v>3</v>
      </c>
    </row>
    <row r="18" spans="1:6" ht="15" customHeight="1" x14ac:dyDescent="0.25">
      <c r="A18" s="231" t="s">
        <v>127</v>
      </c>
      <c r="B18" s="232"/>
      <c r="C18" s="50">
        <v>0.65</v>
      </c>
      <c r="D18" s="50">
        <v>0.65</v>
      </c>
      <c r="E18" s="50">
        <v>0.65</v>
      </c>
      <c r="F18" s="51">
        <v>0.65</v>
      </c>
    </row>
    <row r="19" spans="1:6" ht="15" customHeight="1" x14ac:dyDescent="0.25">
      <c r="A19" s="231" t="s">
        <v>128</v>
      </c>
      <c r="B19" s="232"/>
      <c r="C19" s="50">
        <v>2</v>
      </c>
      <c r="D19" s="50">
        <v>3</v>
      </c>
      <c r="E19" s="50">
        <v>5</v>
      </c>
      <c r="F19" s="51">
        <v>5</v>
      </c>
    </row>
    <row r="20" spans="1:6" ht="15" customHeight="1" thickBot="1" x14ac:dyDescent="0.3">
      <c r="A20" s="255" t="s">
        <v>129</v>
      </c>
      <c r="B20" s="256"/>
      <c r="C20" s="54"/>
      <c r="D20" s="54"/>
      <c r="E20" s="54"/>
      <c r="F20" s="55">
        <v>22.47</v>
      </c>
    </row>
    <row r="21" spans="1:6" ht="15" customHeight="1" thickBot="1" x14ac:dyDescent="0.3">
      <c r="A21" s="257"/>
      <c r="B21" s="257"/>
      <c r="C21" s="257"/>
      <c r="D21" s="257"/>
      <c r="E21" s="257"/>
      <c r="F21" s="257"/>
    </row>
    <row r="22" spans="1:6" ht="39" customHeight="1" x14ac:dyDescent="0.25">
      <c r="A22" s="258" t="s">
        <v>130</v>
      </c>
      <c r="B22" s="259"/>
      <c r="C22" s="259"/>
      <c r="D22" s="259"/>
      <c r="E22" s="259"/>
      <c r="F22" s="260"/>
    </row>
    <row r="23" spans="1:6" ht="72" customHeight="1" x14ac:dyDescent="0.25">
      <c r="A23" s="261" t="s">
        <v>131</v>
      </c>
      <c r="B23" s="262"/>
      <c r="C23" s="262"/>
      <c r="D23" s="262"/>
      <c r="E23" s="262"/>
      <c r="F23" s="263"/>
    </row>
    <row r="24" spans="1:6" ht="82.5" customHeight="1" x14ac:dyDescent="0.25">
      <c r="A24" s="245" t="s">
        <v>132</v>
      </c>
      <c r="B24" s="246"/>
      <c r="C24" s="246"/>
      <c r="D24" s="246"/>
      <c r="E24" s="246"/>
      <c r="F24" s="242"/>
    </row>
    <row r="25" spans="1:6" ht="18" customHeight="1" x14ac:dyDescent="0.25">
      <c r="A25" s="261"/>
      <c r="B25" s="262"/>
      <c r="C25" s="262"/>
      <c r="D25" s="262"/>
      <c r="E25" s="262"/>
      <c r="F25" s="263"/>
    </row>
    <row r="26" spans="1:6" ht="84.6" customHeight="1" thickBot="1" x14ac:dyDescent="0.3">
      <c r="A26" s="264" t="s">
        <v>133</v>
      </c>
      <c r="B26" s="265"/>
      <c r="C26" s="265"/>
      <c r="D26" s="265"/>
      <c r="E26" s="265"/>
      <c r="F26" s="266"/>
    </row>
    <row r="27" spans="1:6" ht="12.95" customHeight="1" x14ac:dyDescent="0.25">
      <c r="A27" s="267"/>
      <c r="B27" s="267"/>
      <c r="C27" s="267"/>
      <c r="D27" s="267"/>
      <c r="E27" s="267"/>
      <c r="F27" s="267"/>
    </row>
    <row r="28" spans="1:6" x14ac:dyDescent="0.25">
      <c r="A28" s="268"/>
      <c r="B28" s="268"/>
      <c r="C28" s="268"/>
      <c r="D28" s="268"/>
      <c r="E28" s="268"/>
      <c r="F28" s="268"/>
    </row>
    <row r="29" spans="1:6" s="56" customFormat="1" ht="15.75" customHeight="1" x14ac:dyDescent="0.25">
      <c r="A29" s="160" t="s">
        <v>240</v>
      </c>
      <c r="B29" s="160"/>
      <c r="C29" s="160"/>
      <c r="D29" s="160"/>
      <c r="E29" s="160"/>
      <c r="F29" s="160"/>
    </row>
    <row r="30" spans="1:6" s="56" customFormat="1" ht="15.75" customHeight="1" x14ac:dyDescent="0.25">
      <c r="A30" s="160" t="s">
        <v>241</v>
      </c>
      <c r="B30" s="160"/>
      <c r="C30" s="160"/>
      <c r="D30" s="160"/>
      <c r="E30" s="160"/>
      <c r="F30" s="160"/>
    </row>
  </sheetData>
  <mergeCells count="32">
    <mergeCell ref="A29:F29"/>
    <mergeCell ref="A30:F30"/>
    <mergeCell ref="A25:F25"/>
    <mergeCell ref="A26:F26"/>
    <mergeCell ref="A27:F27"/>
    <mergeCell ref="A28:F28"/>
    <mergeCell ref="A24:F24"/>
    <mergeCell ref="A13:B13"/>
    <mergeCell ref="A14:B14"/>
    <mergeCell ref="A15:B15"/>
    <mergeCell ref="A16:B16"/>
    <mergeCell ref="A17:B17"/>
    <mergeCell ref="A18:B18"/>
    <mergeCell ref="A19:B19"/>
    <mergeCell ref="A20:B20"/>
    <mergeCell ref="A21:F21"/>
    <mergeCell ref="A22:F22"/>
    <mergeCell ref="A23:F23"/>
    <mergeCell ref="A12:B12"/>
    <mergeCell ref="B1:F1"/>
    <mergeCell ref="B2:F2"/>
    <mergeCell ref="B3:F3"/>
    <mergeCell ref="A4:F4"/>
    <mergeCell ref="A5:E5"/>
    <mergeCell ref="F5:F7"/>
    <mergeCell ref="A6:B6"/>
    <mergeCell ref="A7:B7"/>
    <mergeCell ref="A8:F8"/>
    <mergeCell ref="A9:B10"/>
    <mergeCell ref="C9:E9"/>
    <mergeCell ref="F9:F10"/>
    <mergeCell ref="A11:B11"/>
  </mergeCells>
  <pageMargins left="0.70866141732283472" right="0.70866141732283472" top="1.5354330708661419" bottom="0.94488188976377963" header="0.31496062992125984" footer="0.31496062992125984"/>
  <pageSetup paperSize="9" scale="89" orientation="portrait" r:id="rId1"/>
  <headerFooter>
    <oddHeader>&amp;R&amp;G</oddHeader>
    <oddFooter xml:space="preserve">&amp;C&amp;"Times New Roman,Negrito itálico"RUA SOLDADO ANTONIO DA SILVEIRA 28, CAMPO GRANDE – RIO DE JANEIRO/RJ 23.017-454
INSC. ESTADUAL: 11.726.941
E-MAIL: oms.servico@gmail.com / Tel: (62) 9 8320-3435
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7"/>
  <dimension ref="A1:F19"/>
  <sheetViews>
    <sheetView view="pageBreakPreview" topLeftCell="A4" zoomScaleNormal="100" zoomScaleSheetLayoutView="100" workbookViewId="0">
      <selection activeCell="C10" sqref="C10"/>
    </sheetView>
  </sheetViews>
  <sheetFormatPr defaultRowHeight="21.75" customHeight="1" x14ac:dyDescent="0.25"/>
  <cols>
    <col min="1" max="1" width="11.5703125" style="9" customWidth="1"/>
    <col min="2" max="2" width="28.5703125" style="9" customWidth="1"/>
    <col min="3" max="3" width="38.7109375" style="9" customWidth="1"/>
    <col min="4" max="4" width="11" style="9" customWidth="1"/>
    <col min="5" max="5" width="11.28515625" style="9" customWidth="1"/>
    <col min="6" max="6" width="13" style="9" customWidth="1"/>
    <col min="7" max="16384" width="9.140625" style="9"/>
  </cols>
  <sheetData>
    <row r="1" spans="1:6" ht="22.5" customHeight="1" x14ac:dyDescent="0.25">
      <c r="A1" s="274" t="s">
        <v>32</v>
      </c>
      <c r="B1" s="275"/>
      <c r="C1" s="275"/>
      <c r="D1" s="275"/>
      <c r="E1" s="275"/>
      <c r="F1" s="276"/>
    </row>
    <row r="2" spans="1:6" ht="20.25" customHeight="1" x14ac:dyDescent="0.25">
      <c r="A2" s="277" t="s">
        <v>1445</v>
      </c>
      <c r="B2" s="278"/>
      <c r="C2" s="278"/>
      <c r="D2" s="278"/>
      <c r="E2" s="278"/>
      <c r="F2" s="279"/>
    </row>
    <row r="3" spans="1:6" ht="15.75" customHeight="1" x14ac:dyDescent="0.25">
      <c r="A3" s="269" t="s">
        <v>33</v>
      </c>
      <c r="B3" s="270"/>
      <c r="C3" s="271"/>
      <c r="D3" s="272" t="s">
        <v>34</v>
      </c>
      <c r="E3" s="270"/>
      <c r="F3" s="273"/>
    </row>
    <row r="4" spans="1:6" ht="15.75" customHeight="1" x14ac:dyDescent="0.25">
      <c r="A4" s="277" t="s">
        <v>75</v>
      </c>
      <c r="B4" s="278"/>
      <c r="C4" s="280"/>
      <c r="D4" s="281" t="s">
        <v>1453</v>
      </c>
      <c r="E4" s="278"/>
      <c r="F4" s="279"/>
    </row>
    <row r="5" spans="1:6" ht="17.25" customHeight="1" x14ac:dyDescent="0.25">
      <c r="A5" s="283" t="s">
        <v>35</v>
      </c>
      <c r="B5" s="284"/>
      <c r="C5" s="285"/>
      <c r="D5" s="286" t="s">
        <v>36</v>
      </c>
      <c r="E5" s="284"/>
      <c r="F5" s="287"/>
    </row>
    <row r="6" spans="1:6" ht="21.75" customHeight="1" x14ac:dyDescent="0.25">
      <c r="A6" s="277" t="s">
        <v>1446</v>
      </c>
      <c r="B6" s="278"/>
      <c r="C6" s="280"/>
      <c r="D6" s="288">
        <v>882</v>
      </c>
      <c r="E6" s="289"/>
      <c r="F6" s="290"/>
    </row>
    <row r="7" spans="1:6" ht="21.75" customHeight="1" x14ac:dyDescent="0.25">
      <c r="A7" s="291" t="s">
        <v>37</v>
      </c>
      <c r="B7" s="292"/>
      <c r="C7" s="292"/>
      <c r="D7" s="292"/>
      <c r="E7" s="292"/>
      <c r="F7" s="293"/>
    </row>
    <row r="8" spans="1:6" s="23" customFormat="1" ht="21.75" customHeight="1" x14ac:dyDescent="0.25">
      <c r="A8" s="21" t="s">
        <v>38</v>
      </c>
      <c r="B8" s="10" t="s">
        <v>19</v>
      </c>
      <c r="C8" s="10" t="s">
        <v>39</v>
      </c>
      <c r="D8" s="10" t="s">
        <v>4</v>
      </c>
      <c r="E8" s="10" t="s">
        <v>5</v>
      </c>
      <c r="F8" s="22" t="s">
        <v>40</v>
      </c>
    </row>
    <row r="9" spans="1:6" s="23" customFormat="1" ht="21.75" customHeight="1" x14ac:dyDescent="0.25">
      <c r="A9" s="7" t="s">
        <v>235</v>
      </c>
      <c r="B9" s="3" t="s">
        <v>236</v>
      </c>
      <c r="C9" s="4" t="s">
        <v>237</v>
      </c>
      <c r="D9" s="2" t="s">
        <v>238</v>
      </c>
      <c r="E9" s="11">
        <v>112.5</v>
      </c>
      <c r="F9" s="8">
        <v>112.5</v>
      </c>
    </row>
    <row r="10" spans="1:6" s="23" customFormat="1" ht="21.75" customHeight="1" x14ac:dyDescent="0.25">
      <c r="A10" s="21" t="s">
        <v>38</v>
      </c>
      <c r="B10" s="10" t="s">
        <v>19</v>
      </c>
      <c r="C10" s="10" t="s">
        <v>39</v>
      </c>
      <c r="D10" s="10" t="s">
        <v>4</v>
      </c>
      <c r="E10" s="10" t="s">
        <v>5</v>
      </c>
      <c r="F10" s="22" t="s">
        <v>40</v>
      </c>
    </row>
    <row r="11" spans="1:6" s="23" customFormat="1" ht="21.75" customHeight="1" x14ac:dyDescent="0.25">
      <c r="A11" s="7" t="s">
        <v>239</v>
      </c>
      <c r="B11" s="3" t="s">
        <v>8</v>
      </c>
      <c r="C11" s="4" t="s">
        <v>82</v>
      </c>
      <c r="D11" s="2" t="s">
        <v>30</v>
      </c>
      <c r="E11" s="11">
        <v>475.04</v>
      </c>
      <c r="F11" s="8">
        <v>237.52</v>
      </c>
    </row>
    <row r="12" spans="1:6" s="23" customFormat="1" ht="21.75" customHeight="1" x14ac:dyDescent="0.25">
      <c r="A12" s="7" t="s">
        <v>239</v>
      </c>
      <c r="B12" s="3"/>
      <c r="C12" s="4"/>
      <c r="D12" s="2"/>
      <c r="E12" s="11"/>
      <c r="F12" s="8"/>
    </row>
    <row r="13" spans="1:6" ht="21.75" customHeight="1" x14ac:dyDescent="0.25">
      <c r="A13" s="7"/>
      <c r="B13" s="3"/>
      <c r="C13" s="4"/>
      <c r="D13" s="2"/>
      <c r="E13" s="11"/>
      <c r="F13" s="8"/>
    </row>
    <row r="14" spans="1:6" ht="21.75" customHeight="1" thickBot="1" x14ac:dyDescent="0.3">
      <c r="A14" s="294" t="s">
        <v>41</v>
      </c>
      <c r="B14" s="295"/>
      <c r="C14" s="295"/>
      <c r="D14" s="295"/>
      <c r="E14" s="295"/>
      <c r="F14" s="296"/>
    </row>
    <row r="15" spans="1:6" ht="21.75" customHeight="1" x14ac:dyDescent="0.25">
      <c r="A15" s="297"/>
      <c r="B15" s="297"/>
      <c r="C15" s="297"/>
      <c r="D15" s="297"/>
      <c r="E15" s="297"/>
      <c r="F15" s="297"/>
    </row>
    <row r="16" spans="1:6" ht="21.75" customHeight="1" x14ac:dyDescent="0.25">
      <c r="A16" s="298"/>
      <c r="B16" s="298"/>
      <c r="C16" s="298"/>
      <c r="D16" s="298"/>
      <c r="E16" s="298"/>
      <c r="F16" s="298"/>
    </row>
    <row r="17" spans="1:6" ht="21.75" customHeight="1" x14ac:dyDescent="0.25">
      <c r="A17" s="282"/>
      <c r="B17" s="160"/>
      <c r="C17" s="160"/>
      <c r="D17" s="160"/>
      <c r="E17" s="160"/>
      <c r="F17" s="160"/>
    </row>
    <row r="18" spans="1:6" ht="21.75" customHeight="1" x14ac:dyDescent="0.25">
      <c r="A18" s="282" t="str">
        <f>'CONOGRAMA FINANCEIRO'!A42:O42</f>
        <v>KLEYVISTON VAZ – DIRETOR 839.541.047-68</v>
      </c>
      <c r="B18" s="160"/>
      <c r="C18" s="160"/>
      <c r="D18" s="160"/>
      <c r="E18" s="160"/>
      <c r="F18" s="160"/>
    </row>
    <row r="19" spans="1:6" ht="21.75" customHeight="1" x14ac:dyDescent="0.25">
      <c r="A19" s="282" t="str">
        <f>'CONOGRAMA FINANCEIRO'!A43:O43</f>
        <v>S.O.S WORKS SOLUÇÕES E REFORMAS</v>
      </c>
      <c r="B19" s="160"/>
      <c r="C19" s="160"/>
      <c r="D19" s="160"/>
      <c r="E19" s="160"/>
      <c r="F19" s="160"/>
    </row>
  </sheetData>
  <mergeCells count="17">
    <mergeCell ref="A18:F18"/>
    <mergeCell ref="A19:F19"/>
    <mergeCell ref="A5:C5"/>
    <mergeCell ref="A6:C6"/>
    <mergeCell ref="D5:F5"/>
    <mergeCell ref="D6:F6"/>
    <mergeCell ref="A7:F7"/>
    <mergeCell ref="A14:F14"/>
    <mergeCell ref="A15:F15"/>
    <mergeCell ref="A16:F16"/>
    <mergeCell ref="A17:F17"/>
    <mergeCell ref="A3:C3"/>
    <mergeCell ref="D3:F3"/>
    <mergeCell ref="A1:F1"/>
    <mergeCell ref="A2:F2"/>
    <mergeCell ref="A4:C4"/>
    <mergeCell ref="D4:F4"/>
  </mergeCells>
  <pageMargins left="0.70866141732283472" right="0.70866141732283472" top="1.7322834645669292" bottom="0.74803149606299213" header="0.31496062992125984" footer="0.31496062992125984"/>
  <pageSetup paperSize="9" scale="76" orientation="portrait" r:id="rId1"/>
  <headerFooter>
    <oddHeader>&amp;R&amp;G</oddHeader>
    <oddFooter xml:space="preserve">&amp;C&amp;"Times New Roman,Negrito itálico"RUA SOLDADO ANTONIO DA SILVEIRA 28, CAMPO GRANDE – RIO DE JANEIRO/RJ 23.017-454
INSC. ESTADUAL: 11.726.941
E-MAIL: oms.servico@gmail.com / Tel: (62) 9 8320-3435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RESUMO</vt:lpstr>
      <vt:lpstr>ORÇAMENTO</vt:lpstr>
      <vt:lpstr>SOMATORIO DE SERVIÇOS</vt:lpstr>
      <vt:lpstr>CONOGRAMA FINANCEIRO</vt:lpstr>
      <vt:lpstr>COMPOSIÇÃO B.D.I</vt:lpstr>
      <vt:lpstr>RELEVÂNCIA</vt:lpstr>
      <vt:lpstr>'COMPOSIÇÃO B.D.I'!Area_de_impressao</vt:lpstr>
      <vt:lpstr>'CONOGRAMA FINANCEIRO'!Area_de_impressao</vt:lpstr>
      <vt:lpstr>ORÇAMENTO!Area_de_impressao</vt:lpstr>
      <vt:lpstr>RELEVÂNCIA!Area_de_impressao</vt:lpstr>
      <vt:lpstr>RESUMO!Area_de_impressao</vt:lpstr>
      <vt:lpstr>'SOMATORIO DE SERVIÇOS'!Area_de_impressao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2023-09-20T19:37:43Z</cp:lastPrinted>
  <dcterms:created xsi:type="dcterms:W3CDTF">2020-01-21T15:17:07Z</dcterms:created>
  <dcterms:modified xsi:type="dcterms:W3CDTF">2023-11-21T12:32:58Z</dcterms:modified>
</cp:coreProperties>
</file>